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E:\Marcel\1 Dokumente\1 Privat\3 Rathaus\WAL\ab 2020\"/>
    </mc:Choice>
  </mc:AlternateContent>
  <xr:revisionPtr revIDLastSave="0" documentId="13_ncr:1_{9987058D-2208-4C93-9AF0-25FB2D896B34}" xr6:coauthVersionLast="47" xr6:coauthVersionMax="47" xr10:uidLastSave="{00000000-0000-0000-0000-000000000000}"/>
  <workbookProtection workbookAlgorithmName="SHA-512" workbookHashValue="olo3O7zhuj0yqzJVzebw76SZ4JUN819xuSx2IukTefzD/zHm8ffHooPcWQo/OvQeyTF8iq4+E0jGgmpJYCqw7Q==" workbookSaltValue="U29/Ktdy/0iML/PltJW2uw==" workbookSpinCount="100000" lockStructure="1"/>
  <bookViews>
    <workbookView xWindow="-120" yWindow="-120" windowWidth="29040" windowHeight="15840" xr2:uid="{00000000-000D-0000-FFFF-FFFF00000000}"/>
  </bookViews>
  <sheets>
    <sheet name="ab 01.11.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2" i="1" l="1"/>
  <c r="E122" i="1"/>
  <c r="C122" i="1"/>
  <c r="I101" i="1" l="1"/>
  <c r="M104" i="1"/>
  <c r="R104" i="1" s="1"/>
  <c r="U104" i="1" s="1"/>
  <c r="E104" i="1"/>
  <c r="E84" i="1"/>
  <c r="W120" i="1"/>
  <c r="S120" i="1"/>
  <c r="Q120" i="1"/>
  <c r="P120" i="1"/>
  <c r="O120" i="1"/>
  <c r="N120" i="1"/>
  <c r="L120" i="1"/>
  <c r="K120" i="1"/>
  <c r="J120" i="1"/>
  <c r="I120" i="1"/>
  <c r="H120" i="1"/>
  <c r="D120" i="1"/>
  <c r="C120" i="1"/>
  <c r="T120" i="1"/>
  <c r="C101" i="1"/>
  <c r="D101" i="1"/>
  <c r="E100" i="1"/>
  <c r="M100" i="1"/>
  <c r="R100" i="1" s="1"/>
  <c r="U100" i="1" s="1"/>
  <c r="M99" i="1"/>
  <c r="R99" i="1" s="1"/>
  <c r="U99" i="1" s="1"/>
  <c r="M98" i="1"/>
  <c r="R98" i="1" s="1"/>
  <c r="U98" i="1" s="1"/>
  <c r="J101" i="1"/>
  <c r="J122" i="1" s="1"/>
  <c r="K101" i="1"/>
  <c r="E99" i="1"/>
  <c r="E98" i="1"/>
  <c r="E97" i="1"/>
  <c r="M96" i="1"/>
  <c r="R96" i="1" s="1"/>
  <c r="U96" i="1" s="1"/>
  <c r="E96" i="1"/>
  <c r="E95" i="1"/>
  <c r="M93" i="1"/>
  <c r="R93" i="1" s="1"/>
  <c r="U93" i="1" s="1"/>
  <c r="E93" i="1"/>
  <c r="E92" i="1"/>
  <c r="M91" i="1"/>
  <c r="R91" i="1" s="1"/>
  <c r="U91" i="1" s="1"/>
  <c r="E91" i="1"/>
  <c r="N101" i="1"/>
  <c r="M90" i="1"/>
  <c r="R90" i="1" s="1"/>
  <c r="U90" i="1" s="1"/>
  <c r="E90" i="1"/>
  <c r="E85" i="1"/>
  <c r="E86" i="1"/>
  <c r="E87" i="1"/>
  <c r="E88" i="1"/>
  <c r="E89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64" i="1"/>
  <c r="T89" i="1"/>
  <c r="M89" i="1"/>
  <c r="R89" i="1" s="1"/>
  <c r="D81" i="1"/>
  <c r="M87" i="1"/>
  <c r="R87" i="1" s="1"/>
  <c r="U87" i="1" s="1"/>
  <c r="M86" i="1"/>
  <c r="R86" i="1" s="1"/>
  <c r="U86" i="1" s="1"/>
  <c r="M78" i="1"/>
  <c r="R78" i="1" s="1"/>
  <c r="U78" i="1" s="1"/>
  <c r="M84" i="1"/>
  <c r="R84" i="1" s="1"/>
  <c r="U84" i="1" s="1"/>
  <c r="W101" i="1"/>
  <c r="S101" i="1"/>
  <c r="Q101" i="1"/>
  <c r="P101" i="1"/>
  <c r="O101" i="1"/>
  <c r="H101" i="1"/>
  <c r="L101" i="1"/>
  <c r="T101" i="1"/>
  <c r="C81" i="1"/>
  <c r="M77" i="1"/>
  <c r="R77" i="1" s="1"/>
  <c r="U77" i="1" s="1"/>
  <c r="M76" i="1"/>
  <c r="R76" i="1" s="1"/>
  <c r="U76" i="1" s="1"/>
  <c r="M74" i="1"/>
  <c r="R74" i="1" s="1"/>
  <c r="U74" i="1" s="1"/>
  <c r="M73" i="1"/>
  <c r="R73" i="1" s="1"/>
  <c r="U73" i="1" s="1"/>
  <c r="M72" i="1"/>
  <c r="R72" i="1" s="1"/>
  <c r="U72" i="1" s="1"/>
  <c r="M71" i="1"/>
  <c r="R71" i="1" s="1"/>
  <c r="U71" i="1" s="1"/>
  <c r="L70" i="1"/>
  <c r="M70" i="1" s="1"/>
  <c r="R70" i="1" s="1"/>
  <c r="U70" i="1" s="1"/>
  <c r="M69" i="1"/>
  <c r="R69" i="1" s="1"/>
  <c r="U69" i="1" s="1"/>
  <c r="T67" i="1"/>
  <c r="T81" i="1" s="1"/>
  <c r="M67" i="1"/>
  <c r="R67" i="1" s="1"/>
  <c r="M64" i="1"/>
  <c r="R64" i="1" s="1"/>
  <c r="U64" i="1" s="1"/>
  <c r="M59" i="1"/>
  <c r="R59" i="1" s="1"/>
  <c r="U59" i="1" s="1"/>
  <c r="D131" i="1"/>
  <c r="M66" i="1"/>
  <c r="R66" i="1" s="1"/>
  <c r="U66" i="1" s="1"/>
  <c r="W81" i="1"/>
  <c r="S81" i="1"/>
  <c r="Q81" i="1"/>
  <c r="P81" i="1"/>
  <c r="O81" i="1"/>
  <c r="K81" i="1"/>
  <c r="I81" i="1"/>
  <c r="H81" i="1"/>
  <c r="C61" i="1"/>
  <c r="E59" i="1"/>
  <c r="M58" i="1"/>
  <c r="R58" i="1" s="1"/>
  <c r="U58" i="1" s="1"/>
  <c r="N58" i="1"/>
  <c r="E58" i="1"/>
  <c r="M57" i="1"/>
  <c r="R57" i="1" s="1"/>
  <c r="U57" i="1" s="1"/>
  <c r="N57" i="1"/>
  <c r="E57" i="1"/>
  <c r="M56" i="1"/>
  <c r="R56" i="1" s="1"/>
  <c r="U56" i="1" s="1"/>
  <c r="N56" i="1"/>
  <c r="E56" i="1"/>
  <c r="N55" i="1"/>
  <c r="M55" i="1"/>
  <c r="R55" i="1" s="1"/>
  <c r="U55" i="1" s="1"/>
  <c r="N54" i="1"/>
  <c r="M54" i="1"/>
  <c r="R54" i="1" s="1"/>
  <c r="U54" i="1" s="1"/>
  <c r="E46" i="1"/>
  <c r="E47" i="1"/>
  <c r="E48" i="1"/>
  <c r="E49" i="1"/>
  <c r="E50" i="1"/>
  <c r="E51" i="1"/>
  <c r="E52" i="1"/>
  <c r="E53" i="1"/>
  <c r="E54" i="1"/>
  <c r="E55" i="1"/>
  <c r="E45" i="1"/>
  <c r="N53" i="1"/>
  <c r="M53" i="1"/>
  <c r="R53" i="1" s="1"/>
  <c r="U53" i="1" s="1"/>
  <c r="N52" i="1"/>
  <c r="M51" i="1"/>
  <c r="M52" i="1"/>
  <c r="R52" i="1" s="1"/>
  <c r="U52" i="1" s="1"/>
  <c r="M50" i="1"/>
  <c r="N51" i="1"/>
  <c r="E120" i="1" l="1"/>
  <c r="M120" i="1"/>
  <c r="E101" i="1"/>
  <c r="U89" i="1"/>
  <c r="L81" i="1"/>
  <c r="U67" i="1"/>
  <c r="N81" i="1"/>
  <c r="E81" i="1"/>
  <c r="M81" i="1"/>
  <c r="R51" i="1"/>
  <c r="U51" i="1" s="1"/>
  <c r="T50" i="1"/>
  <c r="T61" i="1" s="1"/>
  <c r="N50" i="1"/>
  <c r="R50" i="1"/>
  <c r="N46" i="1"/>
  <c r="M46" i="1"/>
  <c r="R46" i="1" s="1"/>
  <c r="U46" i="1" s="1"/>
  <c r="D138" i="1"/>
  <c r="H42" i="1"/>
  <c r="C42" i="1"/>
  <c r="P39" i="1"/>
  <c r="P42" i="1" s="1"/>
  <c r="Q39" i="1"/>
  <c r="Q42" i="1" s="1"/>
  <c r="O39" i="1"/>
  <c r="O42" i="1" s="1"/>
  <c r="T32" i="1"/>
  <c r="H24" i="1"/>
  <c r="H7" i="1"/>
  <c r="N10" i="1"/>
  <c r="M10" i="1"/>
  <c r="R10" i="1" s="1"/>
  <c r="U10" i="1" s="1"/>
  <c r="C10" i="1" s="1"/>
  <c r="E10" i="1" s="1"/>
  <c r="N11" i="1"/>
  <c r="M11" i="1"/>
  <c r="R11" i="1" s="1"/>
  <c r="U11" i="1" s="1"/>
  <c r="C11" i="1" s="1"/>
  <c r="E11" i="1" s="1"/>
  <c r="D61" i="1"/>
  <c r="D42" i="1"/>
  <c r="N45" i="1"/>
  <c r="M45" i="1"/>
  <c r="R45" i="1" s="1"/>
  <c r="W61" i="1"/>
  <c r="S61" i="1"/>
  <c r="Q61" i="1"/>
  <c r="P61" i="1"/>
  <c r="O61" i="1"/>
  <c r="L61" i="1"/>
  <c r="K61" i="1"/>
  <c r="I61" i="1"/>
  <c r="H61" i="1"/>
  <c r="W42" i="1"/>
  <c r="S42" i="1"/>
  <c r="L42" i="1"/>
  <c r="K42" i="1"/>
  <c r="I42" i="1"/>
  <c r="I24" i="1"/>
  <c r="M41" i="1"/>
  <c r="R41" i="1" s="1"/>
  <c r="U41" i="1" s="1"/>
  <c r="E41" i="1"/>
  <c r="M40" i="1"/>
  <c r="R40" i="1" s="1"/>
  <c r="U40" i="1" s="1"/>
  <c r="E40" i="1"/>
  <c r="N39" i="1"/>
  <c r="E39" i="1"/>
  <c r="M38" i="1"/>
  <c r="R38" i="1" s="1"/>
  <c r="U38" i="1" s="1"/>
  <c r="E38" i="1"/>
  <c r="T37" i="1"/>
  <c r="M37" i="1"/>
  <c r="R37" i="1" s="1"/>
  <c r="E37" i="1"/>
  <c r="N36" i="1"/>
  <c r="M36" i="1"/>
  <c r="R36" i="1" s="1"/>
  <c r="U36" i="1" s="1"/>
  <c r="E36" i="1"/>
  <c r="H122" i="1" l="1"/>
  <c r="U120" i="1"/>
  <c r="R120" i="1"/>
  <c r="D160" i="1"/>
  <c r="G160" i="1" s="1"/>
  <c r="U101" i="1"/>
  <c r="R101" i="1"/>
  <c r="M101" i="1"/>
  <c r="R81" i="1"/>
  <c r="U81" i="1"/>
  <c r="U37" i="1"/>
  <c r="U50" i="1"/>
  <c r="N61" i="1"/>
  <c r="E61" i="1"/>
  <c r="M61" i="1"/>
  <c r="U45" i="1"/>
  <c r="R61" i="1"/>
  <c r="R39" i="1"/>
  <c r="U39" i="1" s="1"/>
  <c r="N34" i="1"/>
  <c r="M34" i="1"/>
  <c r="R34" i="1" s="1"/>
  <c r="U34" i="1" s="1"/>
  <c r="E34" i="1"/>
  <c r="N33" i="1"/>
  <c r="M33" i="1"/>
  <c r="R33" i="1" s="1"/>
  <c r="U33" i="1" s="1"/>
  <c r="E33" i="1"/>
  <c r="T42" i="1"/>
  <c r="N32" i="1"/>
  <c r="M32" i="1"/>
  <c r="R32" i="1" s="1"/>
  <c r="U32" i="1" s="1"/>
  <c r="E32" i="1"/>
  <c r="N31" i="1"/>
  <c r="N28" i="1"/>
  <c r="M31" i="1"/>
  <c r="R31" i="1" s="1"/>
  <c r="U31" i="1" s="1"/>
  <c r="E28" i="1"/>
  <c r="E29" i="1"/>
  <c r="E30" i="1"/>
  <c r="E31" i="1"/>
  <c r="E12" i="1"/>
  <c r="D24" i="1"/>
  <c r="M28" i="1"/>
  <c r="R28" i="1" s="1"/>
  <c r="U28" i="1" s="1"/>
  <c r="U61" i="1" l="1"/>
  <c r="D7" i="1"/>
  <c r="K7" i="1"/>
  <c r="K122" i="1" s="1"/>
  <c r="I7" i="1"/>
  <c r="I122" i="1" s="1"/>
  <c r="Q24" i="1"/>
  <c r="P24" i="1"/>
  <c r="O24" i="1"/>
  <c r="L24" i="1"/>
  <c r="K24" i="1"/>
  <c r="S24" i="1"/>
  <c r="T24" i="1"/>
  <c r="W24" i="1"/>
  <c r="N27" i="1"/>
  <c r="M27" i="1"/>
  <c r="N22" i="1"/>
  <c r="M22" i="1"/>
  <c r="R22" i="1" s="1"/>
  <c r="U22" i="1" s="1"/>
  <c r="N21" i="1"/>
  <c r="M21" i="1"/>
  <c r="R21" i="1" s="1"/>
  <c r="U21" i="1" s="1"/>
  <c r="N20" i="1"/>
  <c r="M20" i="1"/>
  <c r="R20" i="1" s="1"/>
  <c r="U20" i="1" s="1"/>
  <c r="N17" i="1"/>
  <c r="N18" i="1"/>
  <c r="N19" i="1"/>
  <c r="M17" i="1"/>
  <c r="R17" i="1" s="1"/>
  <c r="U17" i="1" s="1"/>
  <c r="M18" i="1"/>
  <c r="R18" i="1" s="1"/>
  <c r="U18" i="1" s="1"/>
  <c r="M19" i="1"/>
  <c r="R19" i="1" s="1"/>
  <c r="U19" i="1" s="1"/>
  <c r="N16" i="1"/>
  <c r="M16" i="1"/>
  <c r="R16" i="1" s="1"/>
  <c r="U16" i="1" s="1"/>
  <c r="L7" i="1"/>
  <c r="L122" i="1" s="1"/>
  <c r="N15" i="1"/>
  <c r="M15" i="1"/>
  <c r="R15" i="1" s="1"/>
  <c r="U15" i="1" s="1"/>
  <c r="N42" i="1" l="1"/>
  <c r="R27" i="1"/>
  <c r="U27" i="1" s="1"/>
  <c r="U42" i="1" s="1"/>
  <c r="M42" i="1"/>
  <c r="E15" i="1"/>
  <c r="E16" i="1"/>
  <c r="E17" i="1"/>
  <c r="E18" i="1"/>
  <c r="E19" i="1"/>
  <c r="E20" i="1"/>
  <c r="E21" i="1"/>
  <c r="E22" i="1"/>
  <c r="E27" i="1"/>
  <c r="E42" i="1" s="1"/>
  <c r="N14" i="1"/>
  <c r="M14" i="1"/>
  <c r="R14" i="1" s="1"/>
  <c r="N13" i="1"/>
  <c r="M13" i="1"/>
  <c r="R13" i="1" s="1"/>
  <c r="U13" i="1" s="1"/>
  <c r="T7" i="1"/>
  <c r="T122" i="1" s="1"/>
  <c r="O7" i="1"/>
  <c r="O122" i="1" s="1"/>
  <c r="P7" i="1"/>
  <c r="P122" i="1" s="1"/>
  <c r="Q7" i="1"/>
  <c r="Q122" i="1" s="1"/>
  <c r="S7" i="1"/>
  <c r="S122" i="1" s="1"/>
  <c r="W7" i="1"/>
  <c r="W122" i="1" s="1"/>
  <c r="N6" i="1"/>
  <c r="M6" i="1"/>
  <c r="R6" i="1" s="1"/>
  <c r="U6" i="1" s="1"/>
  <c r="C6" i="1" s="1"/>
  <c r="E6" i="1" s="1"/>
  <c r="N5" i="1"/>
  <c r="M5" i="1"/>
  <c r="R5" i="1" s="1"/>
  <c r="U5" i="1" s="1"/>
  <c r="C13" i="1" l="1"/>
  <c r="E13" i="1" s="1"/>
  <c r="R42" i="1"/>
  <c r="M24" i="1"/>
  <c r="N24" i="1"/>
  <c r="C5" i="1"/>
  <c r="U7" i="1"/>
  <c r="U14" i="1"/>
  <c r="C14" i="1" s="1"/>
  <c r="M7" i="1"/>
  <c r="M122" i="1" s="1"/>
  <c r="N7" i="1"/>
  <c r="R7" i="1"/>
  <c r="N122" i="1" l="1"/>
  <c r="U24" i="1"/>
  <c r="U122" i="1" s="1"/>
  <c r="C24" i="1"/>
  <c r="R24" i="1"/>
  <c r="R122" i="1" s="1"/>
  <c r="C7" i="1"/>
  <c r="E5" i="1"/>
  <c r="E7" i="1" s="1"/>
  <c r="E14" i="1"/>
  <c r="E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tc={C496A205-9576-4400-8F75-FEA65006A01C}</author>
    <author>tc={601308E2-A505-48BE-A804-93C56C198103}</author>
    <author>tc={6091BCAE-7CDB-443D-B2A2-F11FD73ABD4D}</author>
    <author>tc={F4BD3656-6C5E-4DC6-BF76-AB85847190DA}</author>
    <author>Marcel Mittelbach</author>
    <author>tc={E36BCD90-F926-4860-9B9A-AE97BF8C485D}</author>
    <author>tc={646D804B-8B94-4334-9431-BB822BDD4640}</author>
    <author>tc={8A472922-B8DC-4B90-982F-BEE9C3E330C2}</author>
    <author>tc={C8579858-D32A-4975-A5F0-5A36E8812D89}</author>
  </authors>
  <commentList>
    <comment ref="L15" authorId="0" shapeId="0" xr:uid="{C496A205-9576-4400-8F75-FEA65006A01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Kleideraufwand Standesbeamte 2021</t>
      </text>
    </comment>
    <comment ref="L33" authorId="1" shapeId="0" xr:uid="{601308E2-A505-48BE-A804-93C56C19810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Kleideraufwand Standesbeamte 2022</t>
      </text>
    </comment>
    <comment ref="L52" authorId="2" shapeId="0" xr:uid="{6091BCAE-7CDB-443D-B2A2-F11FD73ABD4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Kleideraufwand Standesbeamte 2023</t>
      </text>
    </comment>
    <comment ref="T57" authorId="3" shapeId="0" xr:uid="{F4BD3656-6C5E-4DC6-BF76-AB85847190D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Erstattung Reisekosten</t>
      </text>
    </comment>
    <comment ref="L59" authorId="4" shapeId="0" xr:uid="{19C8FEC6-C5A4-41B7-8871-BEF6AB3E6AA2}">
      <text>
        <r>
          <rPr>
            <b/>
            <sz val="9"/>
            <color indexed="81"/>
            <rFont val="Segoe UI"/>
            <charset val="1"/>
          </rPr>
          <t>Marcel Mittelbach:</t>
        </r>
        <r>
          <rPr>
            <sz val="9"/>
            <color indexed="81"/>
            <rFont val="Segoe UI"/>
            <charset val="1"/>
          </rPr>
          <t xml:space="preserve">
Inflationsausgleich 2023/2024</t>
        </r>
      </text>
    </comment>
    <comment ref="L64" authorId="4" shapeId="0" xr:uid="{E1924A83-1A52-44FC-B275-5C2A47806890}">
      <text>
        <r>
          <rPr>
            <b/>
            <sz val="9"/>
            <color indexed="81"/>
            <rFont val="Segoe UI"/>
            <charset val="1"/>
          </rPr>
          <t>Marcel Mittelbach:</t>
        </r>
        <r>
          <rPr>
            <sz val="9"/>
            <color indexed="81"/>
            <rFont val="Segoe UI"/>
            <charset val="1"/>
          </rPr>
          <t xml:space="preserve">
Inflationsausgleich 2023/2024</t>
        </r>
      </text>
    </comment>
    <comment ref="T64" authorId="4" shapeId="0" xr:uid="{F16E3B6B-CECD-4500-AEF9-97E1256460BE}">
      <text>
        <r>
          <rPr>
            <b/>
            <sz val="9"/>
            <color indexed="81"/>
            <rFont val="Segoe UI"/>
            <charset val="1"/>
          </rPr>
          <t>Marcel Mittelbach:</t>
        </r>
        <r>
          <rPr>
            <sz val="9"/>
            <color indexed="81"/>
            <rFont val="Segoe UI"/>
            <charset val="1"/>
          </rPr>
          <t xml:space="preserve">
Reisekosten-Erstattung</t>
        </r>
      </text>
    </comment>
    <comment ref="L66" authorId="4" shapeId="0" xr:uid="{8C082A08-F0BB-46C9-AB4E-60A2A31BDD1B}">
      <text>
        <r>
          <rPr>
            <b/>
            <sz val="9"/>
            <color indexed="81"/>
            <rFont val="Segoe UI"/>
            <charset val="1"/>
          </rPr>
          <t>Marcel Mittelbach:</t>
        </r>
        <r>
          <rPr>
            <sz val="9"/>
            <color indexed="81"/>
            <rFont val="Segoe UI"/>
            <charset val="1"/>
          </rPr>
          <t xml:space="preserve">
Inflationsausgleich 2023/2024</t>
        </r>
      </text>
    </comment>
    <comment ref="L70" authorId="5" shapeId="0" xr:uid="{E36BCD90-F926-4860-9B9A-AE97BF8C485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Inkl. Kleideraufwand Standesbeamte 2024</t>
      </text>
    </comment>
    <comment ref="T78" authorId="6" shapeId="0" xr:uid="{646D804B-8B94-4334-9431-BB822BDD464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Auszahlungskorrektur 11/2024</t>
      </text>
    </comment>
    <comment ref="T79" authorId="7" shapeId="0" xr:uid="{8A472922-B8DC-4B90-982F-BEE9C3E330C2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Auszahlungskorrektur 11/2024</t>
      </text>
    </comment>
    <comment ref="L90" authorId="8" shapeId="0" xr:uid="{C8579858-D32A-4975-A5F0-5A36E8812D8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Kleideraufwand Standesbeamte 2025</t>
      </text>
    </comment>
  </commentList>
</comments>
</file>

<file path=xl/sharedStrings.xml><?xml version="1.0" encoding="utf-8"?>
<sst xmlns="http://schemas.openxmlformats.org/spreadsheetml/2006/main" count="421" uniqueCount="333">
  <si>
    <t>Lfd. Nr.</t>
  </si>
  <si>
    <t>Grund der Zahlung</t>
  </si>
  <si>
    <t>Bemerkung</t>
  </si>
  <si>
    <t>2020-01</t>
  </si>
  <si>
    <t>2020-02</t>
  </si>
  <si>
    <t>Lohn, Gehalt 11/2020</t>
  </si>
  <si>
    <t>Lohn, Gehalt 12/2020</t>
  </si>
  <si>
    <t>Lohn, Gehalt 01/2021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</si>
  <si>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</si>
  <si>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</si>
  <si>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</si>
  <si>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</si>
  <si>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</si>
  <si>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</si>
  <si>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</si>
  <si>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</si>
  <si>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</si>
  <si>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</si>
  <si>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</si>
  <si>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</si>
  <si>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Lohn, Gehalt 02/2021</t>
  </si>
  <si>
    <t>Sitzungsgeld Sparkasse Vest Recklinghausen</t>
  </si>
  <si>
    <t>Lohn, Gehalt 03/2021</t>
  </si>
  <si>
    <t>Summe:</t>
  </si>
  <si>
    <t>Zahlbetrag nt.</t>
  </si>
  <si>
    <t>Gesamtbetrag Zahlungen 2020</t>
  </si>
  <si>
    <t>Zahlungseingang</t>
  </si>
  <si>
    <t>Grundgehalt</t>
  </si>
  <si>
    <t>= Gesamtbrutto</t>
  </si>
  <si>
    <t>+ Aufwandsentschädigung §5 EGV NRW</t>
  </si>
  <si>
    <t>= Steuerbrutto</t>
  </si>
  <si>
    <t>- Lohnsteuer</t>
  </si>
  <si>
    <t>- Solidaritätszuschlag</t>
  </si>
  <si>
    <t>- Kirchensteuer</t>
  </si>
  <si>
    <t>= Gesetzliches Netto</t>
  </si>
  <si>
    <t>- Altersvorsorge</t>
  </si>
  <si>
    <t>= Zahlbetrag (netto)</t>
  </si>
  <si>
    <t>- Krankenversicherung</t>
  </si>
  <si>
    <t>Beamt:innen erhalten ihre Besoldung monatlich im Voraus</t>
  </si>
  <si>
    <t>+ VL Beamt:innen</t>
  </si>
  <si>
    <t>Zusätzlich zu begleichen (vgl. Spalten R &amp; S)</t>
  </si>
  <si>
    <t>+ einml. Auszahlungskorrektur/Verrechnung aus 01/2021</t>
  </si>
  <si>
    <t>+ Auszahlungskorrektur</t>
  </si>
  <si>
    <t>= Spendentopf 2021 (Sitzungsgeld wird privat gespendet)</t>
  </si>
  <si>
    <t>Lohn, Gehalt 04/2021</t>
  </si>
  <si>
    <t>Gesamtbetrag Zahlungen 2021</t>
  </si>
  <si>
    <t>Erhaltene Zahlungen durch Funktion des Bürgermeisters seit Amtsantritt 01.11.2020
(Zuordnung entsprechend des Zahlungseingangs)</t>
  </si>
  <si>
    <t>Sonst. Zahlung</t>
  </si>
  <si>
    <t>Gesamt (C+D)</t>
  </si>
  <si>
    <t>Mitglied seit</t>
  </si>
  <si>
    <t>001</t>
  </si>
  <si>
    <t>002</t>
  </si>
  <si>
    <t>003</t>
  </si>
  <si>
    <t>004</t>
  </si>
  <si>
    <t>Bemerkung 2</t>
  </si>
  <si>
    <t>DLRG OG Waltrop e.V.</t>
  </si>
  <si>
    <t>Private Mitgliedschaften Marcel Mittelbach
(chronologisch des Eintritts)</t>
  </si>
  <si>
    <t>06/1997</t>
  </si>
  <si>
    <t>WBBV 2012 e.V.</t>
  </si>
  <si>
    <t>01/2012</t>
  </si>
  <si>
    <t>Gründungsmitglied</t>
  </si>
  <si>
    <t>FV Weltkindertagsfest</t>
  </si>
  <si>
    <t>Förderverein Weltkindertagsfest Waltrop e.V.</t>
  </si>
  <si>
    <t>DLRG WHS e.V.</t>
  </si>
  <si>
    <t>02/2016</t>
  </si>
  <si>
    <t>DLRG Weissenhäuser Strand e.V.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</si>
  <si>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</si>
  <si>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</si>
  <si>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</si>
  <si>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</si>
  <si>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</si>
  <si>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</si>
  <si>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</si>
  <si>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</si>
  <si>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</si>
  <si>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</si>
  <si>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</si>
  <si>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ADAC e.V.</t>
  </si>
  <si>
    <t>AWO Waltrop</t>
  </si>
  <si>
    <t>Heimatverein Waltrop</t>
  </si>
  <si>
    <t>SGK</t>
  </si>
  <si>
    <t>Sozialdemokratische Gemeinschaft für</t>
  </si>
  <si>
    <t>Kommunalpolitik e.V.</t>
  </si>
  <si>
    <t>SPD Waltrop</t>
  </si>
  <si>
    <t>09/2009</t>
  </si>
  <si>
    <t>Crew 75</t>
  </si>
  <si>
    <t>10/2019</t>
  </si>
  <si>
    <t>Bürgertraber Herten e.V.</t>
  </si>
  <si>
    <t>11/2020</t>
  </si>
  <si>
    <t>zzgl. einmalig 50,00 € für Anteil Ignatz</t>
  </si>
  <si>
    <t>Reservistenverband</t>
  </si>
  <si>
    <t>01/2020</t>
  </si>
  <si>
    <t>Verband der Reservisten der deutschen</t>
  </si>
  <si>
    <t>Bundeswehr e.V.</t>
  </si>
  <si>
    <t>09/2019</t>
  </si>
  <si>
    <t>BürgerSchützenVerein 1550 e.V.</t>
  </si>
  <si>
    <t>Ver.di</t>
  </si>
  <si>
    <t>03/2019</t>
  </si>
  <si>
    <t>FuFdSuS Waltrop e.V.</t>
  </si>
  <si>
    <t>Freunde und Förderer des Schiffshebewerk-</t>
  </si>
  <si>
    <t>07/2019</t>
  </si>
  <si>
    <t>03/2017</t>
  </si>
  <si>
    <t>Beitrag / Jahr</t>
  </si>
  <si>
    <t>04/2018</t>
  </si>
  <si>
    <t>016</t>
  </si>
  <si>
    <t>017</t>
  </si>
  <si>
    <t>018</t>
  </si>
  <si>
    <t>019</t>
  </si>
  <si>
    <t>020</t>
  </si>
  <si>
    <t>Mein Waltrop e.V.</t>
  </si>
  <si>
    <t>09/2018</t>
  </si>
  <si>
    <t>02/2017</t>
  </si>
  <si>
    <t>09/2013</t>
  </si>
  <si>
    <t>DTFK e.V.</t>
  </si>
  <si>
    <t>Deutsch-türkischer Freundeskreis e.V.</t>
  </si>
  <si>
    <t>Beiträge / Jahr:</t>
  </si>
  <si>
    <t>Beiträge / Monat (/12):</t>
  </si>
  <si>
    <t>05/2007</t>
  </si>
  <si>
    <t>FV TTV Waltrop 99 e.V.</t>
  </si>
  <si>
    <t>03/2021</t>
  </si>
  <si>
    <t>Stand:</t>
  </si>
  <si>
    <t>Gesamtbetrag seit Amtsantritt am 01.11.2020</t>
  </si>
  <si>
    <t>Waltrop Reporter-Supporter</t>
  </si>
  <si>
    <t>04/2021</t>
  </si>
  <si>
    <t>Lohn, Gehalt 05/2021</t>
  </si>
  <si>
    <t>021</t>
  </si>
  <si>
    <t>Heinz-Kühne-Bildungswerk</t>
  </si>
  <si>
    <t>Mitgliedschaft für Mandatsträger:innen</t>
  </si>
  <si>
    <t>Lohn, Gehalt 06/2021</t>
  </si>
  <si>
    <t>Lohn, Gehalt 07/2021</t>
  </si>
  <si>
    <t>Lohn, Gehalt 08/2021</t>
  </si>
  <si>
    <t>022</t>
  </si>
  <si>
    <t>BSV Brockenscheidt-Leveringhausen</t>
  </si>
  <si>
    <t>09/2021</t>
  </si>
  <si>
    <t>Lohn, Gehalt 09/2021</t>
  </si>
  <si>
    <t>Lohnt, Gehalt 10/2021</t>
  </si>
  <si>
    <t>Lohn, Gehalt 11/2021</t>
  </si>
  <si>
    <t>Lohn, Gehalt 12/2021</t>
  </si>
  <si>
    <t>und Schleusenparks, Waltrop e.V.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</si>
  <si>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</si>
  <si>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</si>
  <si>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</si>
  <si>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</si>
  <si>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</si>
  <si>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</si>
  <si>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</si>
  <si>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</si>
  <si>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</si>
  <si>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</si>
  <si>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</si>
  <si>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Gesamtbetrag Zahlungen 2022</t>
  </si>
  <si>
    <t>Lohn, Gehalt 01/2022</t>
  </si>
  <si>
    <t>023</t>
  </si>
  <si>
    <t>12/2021</t>
  </si>
  <si>
    <t>Förderverein Tischtennisverein Waltrop 99 e.V.</t>
  </si>
  <si>
    <t>Antl. Sitzungsgeld Sparkasse 2021</t>
  </si>
  <si>
    <t>Lohn, Gehalt 02/2022</t>
  </si>
  <si>
    <t>= Spendentopf 2022 (Sitzungsgeld wird privat gespendet)</t>
  </si>
  <si>
    <t>Kinder machen Zukunft e.V.</t>
  </si>
  <si>
    <t>Lohn, Gehalt 03/2022</t>
  </si>
  <si>
    <t>inkl. Corona Sonderzahlung 2022</t>
  </si>
  <si>
    <t>Sonderzahlung
(Kleidungsgeld Standesbeamter, Corona)</t>
  </si>
  <si>
    <t>Lohn, Gehalt 04/2022</t>
  </si>
  <si>
    <t>inkl. Nachzahlungen Differenzen 01-03/2022</t>
  </si>
  <si>
    <t>Lohn, Gehalt 05/2022</t>
  </si>
  <si>
    <t>+ Nachzahlung Kleidergeld Standesbeamte (Stb)</t>
  </si>
  <si>
    <t>Lohn, Gehalt 06/2022</t>
  </si>
  <si>
    <t>024</t>
  </si>
  <si>
    <t>FC Spvgg. Oberwiese</t>
  </si>
  <si>
    <t>05/2022</t>
  </si>
  <si>
    <t>Lohn, Gehalt 07/2022</t>
  </si>
  <si>
    <t>Lohn, Gehalt 08/2022</t>
  </si>
  <si>
    <t>inkl. Auszahlungskorrekturen aus 01-07/2022</t>
  </si>
  <si>
    <t>Lohn, Gehalt 09/2022</t>
  </si>
  <si>
    <t>025</t>
  </si>
  <si>
    <t>BSV Elmenhorst von 1498</t>
  </si>
  <si>
    <t>09/2022</t>
  </si>
  <si>
    <t>Lohn, Gehalt 10/2022</t>
  </si>
  <si>
    <t>inkl. 300,00 € Energie-Pauschale 2022</t>
  </si>
  <si>
    <t>Lohn, Gehalt 11/2022</t>
  </si>
  <si>
    <t>2022-12</t>
  </si>
  <si>
    <t>Lohn, Gehalt 12/2022</t>
  </si>
  <si>
    <t>Gesamtbetrag Zahlungen 2023</t>
  </si>
  <si>
    <t>2023-01</t>
  </si>
  <si>
    <t>Lohn, Gehalt 01/2023</t>
  </si>
  <si>
    <t>09/2009-03/2019: Mitglied der Komba</t>
  </si>
  <si>
    <t>2021-13</t>
  </si>
  <si>
    <t>2021-14</t>
  </si>
  <si>
    <t>2022-13</t>
  </si>
  <si>
    <t>2022-14</t>
  </si>
  <si>
    <t>2022-15</t>
  </si>
  <si>
    <t>2023-02</t>
  </si>
  <si>
    <t>Lohn, Gehalt 02/2023</t>
  </si>
  <si>
    <t>2023-03</t>
  </si>
  <si>
    <t>Antl. Sitzungsgeld Sparkasse 2022</t>
  </si>
  <si>
    <t>= Spendentopf 2023 (Sitzungsgeld wird privat gespendet)</t>
  </si>
  <si>
    <t>2023-04</t>
  </si>
  <si>
    <t>2023-05</t>
  </si>
  <si>
    <t>Lohn, Gehalt 03/2023</t>
  </si>
  <si>
    <t>2023-06</t>
  </si>
  <si>
    <t>2023-07</t>
  </si>
  <si>
    <t>Lohn, Gehalt 04/2023</t>
  </si>
  <si>
    <t>2023-08</t>
  </si>
  <si>
    <t>2023-09</t>
  </si>
  <si>
    <t>Lohn, Gehalt 05/2023</t>
  </si>
  <si>
    <t>2023-10</t>
  </si>
  <si>
    <t>026</t>
  </si>
  <si>
    <t>Partnerschaftskreis Waltrop - Cesson-Sévigné</t>
  </si>
  <si>
    <t>05/2023</t>
  </si>
  <si>
    <t>Mitgliedschaft nach Besuch aus Frankreich</t>
  </si>
  <si>
    <t>WIWA - Wir im Waldstadion e.V.</t>
  </si>
  <si>
    <t>027</t>
  </si>
  <si>
    <t>SBG Westfalen</t>
  </si>
  <si>
    <t>Unterstützungs-Abo, bis 08/2022</t>
  </si>
  <si>
    <t>Waltrop-Reporter-Dienstleistung wurde eingestellt</t>
  </si>
  <si>
    <t>Lohn, Gehalt 06/2023</t>
  </si>
  <si>
    <t>Mitgliedschaft beim Schützenfest BSV Waltrop</t>
  </si>
  <si>
    <t>2023-11</t>
  </si>
  <si>
    <t>2024-01</t>
  </si>
  <si>
    <t>2023-12</t>
  </si>
  <si>
    <t>Lohn, Gehalt 07/2023</t>
  </si>
  <si>
    <t>Lohn, Gehalt 08/2023</t>
  </si>
  <si>
    <t>2023-13</t>
  </si>
  <si>
    <t>Lohn, Gehalt 09/2023</t>
  </si>
  <si>
    <t>Lohn, Gehalt 10/2023</t>
  </si>
  <si>
    <t>2023-14</t>
  </si>
  <si>
    <t>Lohn, Gehalt 11/2023</t>
  </si>
  <si>
    <t>2023-15</t>
  </si>
  <si>
    <t>Lohn, Gehalt 12/2023</t>
  </si>
  <si>
    <t>2023-16</t>
  </si>
  <si>
    <t>= Spendentopf 2024 (Sitzungsgeld wird privat gespendet)</t>
  </si>
  <si>
    <t>Lohn, Gehalt 01/2024</t>
  </si>
  <si>
    <t>Hälftige Jahrespauschale Verwaltungsrat Spk. 2023</t>
  </si>
  <si>
    <t>seit 2024 von 42,00 € auf 65,00 € / Jahr</t>
  </si>
  <si>
    <t>2024-02</t>
  </si>
  <si>
    <t>028</t>
  </si>
  <si>
    <t>BSV Oberwiese e.V.</t>
  </si>
  <si>
    <t>Mitgliedschaft nach Besuch Winterfest 2024</t>
  </si>
  <si>
    <t>Jahrespauschale Verwaltungsrat Sparkasse 2024</t>
  </si>
  <si>
    <t>2024-03</t>
  </si>
  <si>
    <t>Lohn, Gehalt 02/2024</t>
  </si>
  <si>
    <t>in 2023</t>
  </si>
  <si>
    <t>Entspricht dem Mindest-Pflichtbeitrag inkl. Spenden</t>
  </si>
  <si>
    <t>029</t>
  </si>
  <si>
    <t>Allmende Emscher-Lippe eG</t>
  </si>
  <si>
    <t>Genossenschafts-Anteil in Höhe von 200,00 € (einm.)</t>
  </si>
  <si>
    <t>BSV 1550 e.V., III. Kompanie</t>
  </si>
  <si>
    <t>in 2023 kein Einzug (sonst: 12,00 € / Jahr)</t>
  </si>
  <si>
    <t>Mitgliedschaft im Verein</t>
  </si>
  <si>
    <t>sonst 12,00 € / Jahr</t>
  </si>
  <si>
    <t>WIWA - WIR im Waldstadion e.V. (sonst: 50,00 € /Jahr)</t>
  </si>
  <si>
    <t>FV ruht aktuell, sonst 12,00 € / Jahr</t>
  </si>
  <si>
    <t>(Grund: Fusionierung mit Kanu-Club Waltrop)</t>
  </si>
  <si>
    <t>2024-04</t>
  </si>
  <si>
    <t>Lohn, Gehalt 03/2024</t>
  </si>
  <si>
    <t>(inkl. Auszahlung Inflationsausgleiche 12/23-02/2024)</t>
  </si>
  <si>
    <t>2024-05</t>
  </si>
  <si>
    <t>Sitzungsgeld Verwaltungsrat 15.03.2024</t>
  </si>
  <si>
    <t>2024-06</t>
  </si>
  <si>
    <t>Lohn, Gehalt 04/2024</t>
  </si>
  <si>
    <t>(inkl. Auszahlung Inflationsausgleich antlg.)</t>
  </si>
  <si>
    <t>2024-07</t>
  </si>
  <si>
    <t>2024-08</t>
  </si>
  <si>
    <t>Lohn, Gehalt 05/2024</t>
  </si>
  <si>
    <t>(inkl. Auszahlung Inflationausgleich antlg. + Kleidungsgeld)</t>
  </si>
  <si>
    <t>Lohn, Gehalt 07/2024</t>
  </si>
  <si>
    <t>2024-09</t>
  </si>
  <si>
    <t>030</t>
  </si>
  <si>
    <t>Förderverein Rebound</t>
  </si>
  <si>
    <t>06/2024</t>
  </si>
  <si>
    <t>01/2024</t>
  </si>
  <si>
    <t>Lohn, Gehalt 08/2024</t>
  </si>
  <si>
    <t>2024-10</t>
  </si>
  <si>
    <t>Lohn, Gehalt 09/2024</t>
  </si>
  <si>
    <t>2024-11</t>
  </si>
  <si>
    <t>2024-12</t>
  </si>
  <si>
    <t>2024-13</t>
  </si>
  <si>
    <t>Lohn, Gehalt 06/2024</t>
  </si>
  <si>
    <t>Lohn, Gehalt 10/2024</t>
  </si>
  <si>
    <t>Lohn, Gehalt 11/2024</t>
  </si>
  <si>
    <t>2024-14</t>
  </si>
  <si>
    <t>Lohn, Gehalt 12/2024</t>
  </si>
  <si>
    <t>2024-15</t>
  </si>
  <si>
    <t>2024-16</t>
  </si>
  <si>
    <t>-</t>
  </si>
  <si>
    <t>Waltroper Bürgerbad Verein 2012 e.V.</t>
  </si>
  <si>
    <r>
      <rPr>
        <b/>
        <sz val="11"/>
        <color theme="1"/>
        <rFont val="Calibri"/>
        <family val="2"/>
        <scheme val="minor"/>
      </rPr>
      <t>Gründungsmitglied</t>
    </r>
    <r>
      <rPr>
        <sz val="11"/>
        <color theme="1"/>
        <rFont val="Calibri"/>
        <family val="2"/>
        <scheme val="minor"/>
      </rPr>
      <t xml:space="preserve"> / Verein zum 31.12.2024 aufgelöst</t>
    </r>
  </si>
  <si>
    <t>2025-01</t>
  </si>
  <si>
    <t>Lohn, Gehalt 01/2025</t>
  </si>
  <si>
    <t>Sitzungsgeld Verwaltungsrat 13.12.2024</t>
  </si>
  <si>
    <t>= Spendentopf 2025 (Sitzungsgeld wird privat gespendet)</t>
  </si>
  <si>
    <t>2025-02</t>
  </si>
  <si>
    <t>Lohn, Gehalt 02/2025</t>
  </si>
  <si>
    <t>2025-03</t>
  </si>
  <si>
    <t>Lohn, Gehalt 03/2025</t>
  </si>
  <si>
    <t>Sitzungsgeld Verwaltungsrat 14.03.2025</t>
  </si>
  <si>
    <t>2025-04</t>
  </si>
  <si>
    <t>Sitzungsgeld Verwaltungsrat 06.09.2024</t>
  </si>
  <si>
    <t>Lohn Gehalt 04/2025</t>
  </si>
  <si>
    <t>2025-05</t>
  </si>
  <si>
    <t>2025-06</t>
  </si>
  <si>
    <t>Gesamtbetrag Zahlungen 2024</t>
  </si>
  <si>
    <t>Gesamtbetrag Zahlungen 2025</t>
  </si>
  <si>
    <t>2025-07</t>
  </si>
  <si>
    <t>2025-08</t>
  </si>
  <si>
    <t>Lohn Gehalt 05/2025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</si>
  <si>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</si>
  <si>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</si>
  <si>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</si>
  <si>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</si>
  <si>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</si>
  <si>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</si>
  <si>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</si>
  <si>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</si>
  <si>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</si>
  <si>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Lohn, Gehalt 06/2025</t>
  </si>
  <si>
    <t>Sitzungsgeld Verwaltungsrat 16.06.2025</t>
  </si>
  <si>
    <t>Lohn, Gehalt 07/2025</t>
  </si>
  <si>
    <t>Lohn, Gehalt 09/2025</t>
  </si>
  <si>
    <t>031</t>
  </si>
  <si>
    <t>Schützenverein Henrichenburg</t>
  </si>
  <si>
    <t>09/2025</t>
  </si>
  <si>
    <t>folgt</t>
  </si>
  <si>
    <t>Eintritt beim Schützenfest in 2025 im Gegenzug zum Ein</t>
  </si>
  <si>
    <t>tritt Rajko Kravanjas beim BSV Oberwiese</t>
  </si>
  <si>
    <t>Lohn, Gehalt 10/2025</t>
  </si>
  <si>
    <t>Lohn, Gehalt 11/2025</t>
  </si>
  <si>
    <t>Zulage 8%, 2. Amtszeit</t>
  </si>
  <si>
    <t>Lohn, Gehalt 12/2025</t>
  </si>
  <si>
    <t>Gesamtbetrag Zahlungen 2026</t>
  </si>
  <si>
    <t>2026-01</t>
  </si>
  <si>
    <t>Lohn, Gehalt 01/2026</t>
  </si>
  <si>
    <t>Sitzungsentgelt Zweckverbandsvers. 23.06.2025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</si>
</sst>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[$-407]d/\ mmmm\ 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8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0" borderId="0" xfId="0" quotePrefix="1" applyFont="1" applyAlignment="1">
      <alignment textRotation="90"/>
    </xf>
    <xf numFmtId="164" fontId="0" fillId="0" borderId="0" xfId="0" applyNumberForma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textRotation="90"/>
    </xf>
    <xf numFmtId="0" fontId="1" fillId="0" borderId="1" xfId="0" quotePrefix="1" applyFont="1" applyBorder="1" applyAlignment="1">
      <alignment horizontal="left" textRotation="90"/>
    </xf>
    <xf numFmtId="0" fontId="4" fillId="0" borderId="1" xfId="0" quotePrefix="1" applyFont="1" applyBorder="1" applyAlignment="1">
      <alignment horizontal="left" textRotation="90"/>
    </xf>
    <xf numFmtId="0" fontId="1" fillId="0" borderId="1" xfId="0" applyFont="1" applyBorder="1" applyAlignment="1">
      <alignment vertical="top"/>
    </xf>
    <xf numFmtId="14" fontId="0" fillId="0" borderId="1" xfId="0" applyNumberFormat="1" applyBorder="1" applyAlignment="1">
      <alignment vertical="top"/>
    </xf>
    <xf numFmtId="8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4" fontId="0" fillId="0" borderId="1" xfId="0" applyNumberFormat="1" applyBorder="1"/>
    <xf numFmtId="0" fontId="0" fillId="0" borderId="1" xfId="0" applyBorder="1"/>
    <xf numFmtId="8" fontId="1" fillId="2" borderId="1" xfId="0" applyNumberFormat="1" applyFont="1" applyFill="1" applyBorder="1"/>
    <xf numFmtId="8" fontId="6" fillId="2" borderId="1" xfId="0" applyNumberFormat="1" applyFont="1" applyFill="1" applyBorder="1"/>
    <xf numFmtId="164" fontId="1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0" borderId="1" xfId="0" quotePrefix="1" applyBorder="1" applyAlignment="1">
      <alignment vertical="top" wrapText="1"/>
    </xf>
    <xf numFmtId="8" fontId="0" fillId="0" borderId="1" xfId="0" applyNumberFormat="1" applyBorder="1"/>
    <xf numFmtId="0" fontId="0" fillId="0" borderId="1" xfId="0" quotePrefix="1" applyBorder="1"/>
    <xf numFmtId="8" fontId="1" fillId="2" borderId="2" xfId="0" applyNumberFormat="1" applyFont="1" applyFill="1" applyBorder="1"/>
    <xf numFmtId="49" fontId="1" fillId="0" borderId="1" xfId="0" applyNumberFormat="1" applyFont="1" applyBorder="1" applyAlignment="1">
      <alignment vertical="top"/>
    </xf>
    <xf numFmtId="49" fontId="1" fillId="0" borderId="1" xfId="0" applyNumberFormat="1" applyFont="1" applyBorder="1"/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/>
    </xf>
    <xf numFmtId="8" fontId="1" fillId="0" borderId="1" xfId="0" applyNumberFormat="1" applyFont="1" applyBorder="1" applyAlignment="1">
      <alignment vertical="top"/>
    </xf>
    <xf numFmtId="8" fontId="1" fillId="0" borderId="1" xfId="0" applyNumberFormat="1" applyFont="1" applyBorder="1" applyAlignment="1">
      <alignment horizontal="left" vertical="top"/>
    </xf>
    <xf numFmtId="0" fontId="1" fillId="3" borderId="0" xfId="0" applyFont="1" applyFill="1"/>
    <xf numFmtId="165" fontId="0" fillId="3" borderId="0" xfId="0" applyNumberFormat="1" applyFill="1" applyAlignment="1">
      <alignment horizontal="left"/>
    </xf>
    <xf numFmtId="0" fontId="1" fillId="0" borderId="1" xfId="0" quotePrefix="1" applyFont="1" applyBorder="1" applyAlignment="1">
      <alignment horizontal="left" textRotation="90" wrapText="1"/>
    </xf>
    <xf numFmtId="8" fontId="3" fillId="0" borderId="1" xfId="0" applyNumberFormat="1" applyFont="1" applyBorder="1" applyAlignment="1">
      <alignment vertical="top"/>
    </xf>
    <xf numFmtId="8" fontId="3" fillId="0" borderId="1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49" fontId="1" fillId="0" borderId="10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cel Mittelbach" id="{DCAB7E86-17A9-4112-9747-EB4129C2391F}" userId="95e40aec4747af3c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5" dT="2025-05-05T05:25:18.10" personId="{DCAB7E86-17A9-4112-9747-EB4129C2391F}" id="{C496A205-9576-4400-8F75-FEA65006A01C}">
    <text>Kleideraufwand Standesbeamte 2021</text>
  </threadedComment>
  <threadedComment ref="L33" dT="2025-05-05T05:25:09.04" personId="{DCAB7E86-17A9-4112-9747-EB4129C2391F}" id="{601308E2-A505-48BE-A804-93C56C198103}">
    <text>Kleideraufwand Standesbeamte 2022</text>
  </threadedComment>
  <threadedComment ref="L52" dT="2025-05-05T05:24:33.82" personId="{DCAB7E86-17A9-4112-9747-EB4129C2391F}" id="{6091BCAE-7CDB-443D-B2A2-F11FD73ABD4D}">
    <text>Kleideraufwand Standesbeamte 2023</text>
  </threadedComment>
  <threadedComment ref="T57" dT="2023-11-01T11:33:35.40" personId="{DCAB7E86-17A9-4112-9747-EB4129C2391F}" id="{F4BD3656-6C5E-4DC6-BF76-AB85847190DA}">
    <text>Erstattung Reisekosten</text>
  </threadedComment>
  <threadedComment ref="L70" dT="2025-05-05T05:24:46.45" personId="{DCAB7E86-17A9-4112-9747-EB4129C2391F}" id="{E36BCD90-F926-4860-9B9A-AE97BF8C485D}">
    <text>Inkl. Kleideraufwand Standesbeamte 2024</text>
  </threadedComment>
  <threadedComment ref="T78" dT="2024-11-29T17:30:35.88" personId="{DCAB7E86-17A9-4112-9747-EB4129C2391F}" id="{646D804B-8B94-4334-9431-BB822BDD4640}">
    <text>Auszahlungskorrektur 11/2024</text>
  </threadedComment>
  <threadedComment ref="T79" dT="2024-11-29T17:30:35.88" personId="{DCAB7E86-17A9-4112-9747-EB4129C2391F}" id="{8A472922-B8DC-4B90-982F-BEE9C3E330C2}">
    <text>Auszahlungskorrektur 11/2024</text>
  </threadedComment>
  <threadedComment ref="L90" dT="2025-05-05T05:25:38.82" personId="{DCAB7E86-17A9-4112-9747-EB4129C2391F}" id="{C8579858-D32A-4975-A5F0-5A36E8812D89}">
    <text>Kleideraufwand Standesbeamte 2025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2"/>
  <sheetViews>
    <sheetView tabSelected="1" topLeftCell="A99" zoomScale="85" zoomScaleNormal="85" workbookViewId="0">
      <selection activeCell="C122" sqref="C122:E122"/>
    </sheetView>
  </sheetViews>
  <sheetFormatPr baseColWidth="10" defaultColWidth="9.140625" defaultRowHeight="15" x14ac:dyDescent="0.25"/>
  <cols>
    <col min="1" max="1" width="7.85546875" style="3" bestFit="1" customWidth="1"/>
    <col min="2" max="2" width="43.7109375" bestFit="1" customWidth="1"/>
    <col min="3" max="3" width="13.28515625" bestFit="1" customWidth="1"/>
    <col min="4" max="4" width="14.85546875" bestFit="1" customWidth="1"/>
    <col min="5" max="5" width="13.140625" bestFit="1" customWidth="1"/>
    <col min="6" max="6" width="51.42578125" customWidth="1"/>
    <col min="7" max="7" width="56.5703125" bestFit="1" customWidth="1"/>
    <col min="8" max="8" width="11.7109375" bestFit="1" customWidth="1"/>
    <col min="9" max="9" width="8.140625" bestFit="1" customWidth="1"/>
    <col min="10" max="10" width="9.7109375" bestFit="1" customWidth="1"/>
    <col min="11" max="11" width="10.7109375" bestFit="1" customWidth="1"/>
    <col min="12" max="12" width="9.7109375" bestFit="1" customWidth="1"/>
    <col min="13" max="14" width="11.7109375" bestFit="1" customWidth="1"/>
    <col min="15" max="15" width="12.42578125" bestFit="1" customWidth="1"/>
    <col min="16" max="16" width="10.42578125" bestFit="1" customWidth="1"/>
    <col min="17" max="17" width="11.42578125" bestFit="1" customWidth="1"/>
    <col min="18" max="18" width="11.7109375" bestFit="1" customWidth="1"/>
    <col min="19" max="19" width="10.42578125" bestFit="1" customWidth="1"/>
    <col min="20" max="20" width="9.7109375" bestFit="1" customWidth="1"/>
    <col min="21" max="21" width="11.7109375" bestFit="1" customWidth="1"/>
    <col min="22" max="22" width="4.28515625" bestFit="1" customWidth="1"/>
    <col min="23" max="23" width="11.42578125" bestFit="1" customWidth="1"/>
  </cols>
  <sheetData>
    <row r="1" spans="1:25" ht="15" customHeight="1" x14ac:dyDescent="0.25">
      <c r="A1" s="49" t="s">
        <v>46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1"/>
    </row>
    <row r="2" spans="1:25" ht="36" customHeight="1" thickBot="1" x14ac:dyDescent="0.3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4"/>
    </row>
    <row r="4" spans="1:25" s="3" customFormat="1" ht="213" x14ac:dyDescent="0.25">
      <c r="A4" s="7" t="s">
        <v>0</v>
      </c>
      <c r="B4" s="7" t="s">
        <v>26</v>
      </c>
      <c r="C4" s="7" t="s">
        <v>24</v>
      </c>
      <c r="D4" s="7" t="s">
        <v>47</v>
      </c>
      <c r="E4" s="7" t="s">
        <v>48</v>
      </c>
      <c r="F4" s="7" t="s">
        <v>1</v>
      </c>
      <c r="G4" s="7" t="s">
        <v>2</v>
      </c>
      <c r="H4" s="8" t="s">
        <v>27</v>
      </c>
      <c r="I4" s="9" t="s">
        <v>39</v>
      </c>
      <c r="J4" s="9" t="s">
        <v>327</v>
      </c>
      <c r="K4" s="9" t="s">
        <v>29</v>
      </c>
      <c r="L4" s="42" t="s">
        <v>161</v>
      </c>
      <c r="M4" s="9" t="s">
        <v>28</v>
      </c>
      <c r="N4" s="9" t="s">
        <v>30</v>
      </c>
      <c r="O4" s="10" t="s">
        <v>31</v>
      </c>
      <c r="P4" s="10" t="s">
        <v>32</v>
      </c>
      <c r="Q4" s="10" t="s">
        <v>33</v>
      </c>
      <c r="R4" s="9" t="s">
        <v>34</v>
      </c>
      <c r="S4" s="10" t="s">
        <v>35</v>
      </c>
      <c r="T4" s="9" t="s">
        <v>42</v>
      </c>
      <c r="U4" s="9" t="s">
        <v>36</v>
      </c>
      <c r="V4" s="9" t="s">
        <v>40</v>
      </c>
      <c r="W4" s="10" t="s">
        <v>37</v>
      </c>
      <c r="X4" s="4"/>
      <c r="Y4" s="4"/>
    </row>
    <row r="5" spans="1:25" x14ac:dyDescent="0.25">
      <c r="A5" s="11" t="s">
        <v>3</v>
      </c>
      <c r="B5" s="12">
        <v>44134</v>
      </c>
      <c r="C5" s="13">
        <f>U5</f>
        <v>6375.92</v>
      </c>
      <c r="D5" s="13"/>
      <c r="E5" s="13">
        <f>C5+D5</f>
        <v>6375.92</v>
      </c>
      <c r="F5" s="14" t="s">
        <v>5</v>
      </c>
      <c r="G5" s="15" t="s">
        <v>38</v>
      </c>
      <c r="H5" s="16">
        <v>8786.07</v>
      </c>
      <c r="I5" s="16">
        <v>6.65</v>
      </c>
      <c r="J5" s="16">
        <v>0</v>
      </c>
      <c r="K5" s="16">
        <v>878.61</v>
      </c>
      <c r="L5" s="16">
        <v>0</v>
      </c>
      <c r="M5" s="16">
        <f>H5+I5+K5</f>
        <v>9671.33</v>
      </c>
      <c r="N5" s="16">
        <f>H5+I5</f>
        <v>8792.7199999999993</v>
      </c>
      <c r="O5" s="17">
        <v>-2843.16</v>
      </c>
      <c r="P5" s="17">
        <v>-156.37</v>
      </c>
      <c r="Q5" s="17">
        <v>-255.88</v>
      </c>
      <c r="R5" s="16">
        <f>M5+O5+P5+Q5</f>
        <v>6415.92</v>
      </c>
      <c r="S5" s="17">
        <v>-40</v>
      </c>
      <c r="T5" s="18">
        <v>0</v>
      </c>
      <c r="U5" s="19">
        <f>R5+S5+T5</f>
        <v>6375.92</v>
      </c>
      <c r="V5" s="20"/>
      <c r="W5" s="21">
        <v>-380.37</v>
      </c>
    </row>
    <row r="6" spans="1:25" x14ac:dyDescent="0.25">
      <c r="A6" s="22" t="s">
        <v>4</v>
      </c>
      <c r="B6" s="23">
        <v>44165</v>
      </c>
      <c r="C6" s="13">
        <f t="shared" ref="C6" si="0">U6</f>
        <v>6375.92</v>
      </c>
      <c r="D6" s="13"/>
      <c r="E6" s="13">
        <f t="shared" ref="E6" si="1">C6+D6</f>
        <v>6375.92</v>
      </c>
      <c r="F6" s="24" t="s">
        <v>6</v>
      </c>
      <c r="G6" s="24"/>
      <c r="H6" s="16">
        <v>8786.07</v>
      </c>
      <c r="I6" s="16">
        <v>6.65</v>
      </c>
      <c r="J6" s="16">
        <v>0</v>
      </c>
      <c r="K6" s="16">
        <v>878.61</v>
      </c>
      <c r="L6" s="16">
        <v>0</v>
      </c>
      <c r="M6" s="16">
        <f>H6+I6+K6</f>
        <v>9671.33</v>
      </c>
      <c r="N6" s="16">
        <f>H6+I6</f>
        <v>8792.7199999999993</v>
      </c>
      <c r="O6" s="17">
        <v>-2843.16</v>
      </c>
      <c r="P6" s="17">
        <v>-156.37</v>
      </c>
      <c r="Q6" s="17">
        <v>-255.88</v>
      </c>
      <c r="R6" s="16">
        <f>M6+O6+P6+Q6</f>
        <v>6415.92</v>
      </c>
      <c r="S6" s="17">
        <v>-40</v>
      </c>
      <c r="T6" s="18">
        <v>0</v>
      </c>
      <c r="U6" s="19">
        <f t="shared" ref="U6" si="2">R6+S6+T6</f>
        <v>6375.92</v>
      </c>
      <c r="V6" s="20"/>
      <c r="W6" s="21">
        <v>-380.37</v>
      </c>
    </row>
    <row r="7" spans="1:25" x14ac:dyDescent="0.25">
      <c r="A7" s="46" t="s">
        <v>23</v>
      </c>
      <c r="B7" s="46"/>
      <c r="C7" s="25">
        <f>SUM(C5:C6)</f>
        <v>12751.84</v>
      </c>
      <c r="D7" s="25">
        <f>SUM(D5:D6)</f>
        <v>0</v>
      </c>
      <c r="E7" s="32">
        <f>SUM(E5:E6)+D7</f>
        <v>12751.84</v>
      </c>
      <c r="F7" s="47" t="s">
        <v>25</v>
      </c>
      <c r="G7" s="48"/>
      <c r="H7" s="25">
        <f t="shared" ref="H7:U7" si="3">SUM(H5:H6)</f>
        <v>17572.14</v>
      </c>
      <c r="I7" s="25">
        <f t="shared" si="3"/>
        <v>13.3</v>
      </c>
      <c r="J7" s="25">
        <v>0</v>
      </c>
      <c r="K7" s="25">
        <f t="shared" si="3"/>
        <v>1757.22</v>
      </c>
      <c r="L7" s="25">
        <f t="shared" si="3"/>
        <v>0</v>
      </c>
      <c r="M7" s="25">
        <f t="shared" si="3"/>
        <v>19342.66</v>
      </c>
      <c r="N7" s="25">
        <f t="shared" si="3"/>
        <v>17585.439999999999</v>
      </c>
      <c r="O7" s="25">
        <f t="shared" si="3"/>
        <v>-5686.32</v>
      </c>
      <c r="P7" s="25">
        <f t="shared" si="3"/>
        <v>-312.74</v>
      </c>
      <c r="Q7" s="25">
        <f t="shared" si="3"/>
        <v>-511.76</v>
      </c>
      <c r="R7" s="25">
        <f t="shared" si="3"/>
        <v>12831.84</v>
      </c>
      <c r="S7" s="25">
        <f t="shared" si="3"/>
        <v>-80</v>
      </c>
      <c r="T7" s="26">
        <f t="shared" si="3"/>
        <v>0</v>
      </c>
      <c r="U7" s="25">
        <f t="shared" si="3"/>
        <v>12751.84</v>
      </c>
      <c r="V7" s="25"/>
      <c r="W7" s="25">
        <f>SUM(W5:W6)</f>
        <v>-760.74</v>
      </c>
    </row>
    <row r="8" spans="1:25" x14ac:dyDescent="0.25">
      <c r="B8" s="2"/>
      <c r="C8" s="1"/>
      <c r="D8" s="1"/>
      <c r="E8" s="1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  <c r="U8" s="5"/>
      <c r="V8" s="5"/>
      <c r="W8" s="5"/>
    </row>
    <row r="9" spans="1:25" s="3" customFormat="1" x14ac:dyDescent="0.25">
      <c r="A9" s="22" t="s">
        <v>0</v>
      </c>
      <c r="B9" s="22" t="s">
        <v>26</v>
      </c>
      <c r="C9" s="22" t="s">
        <v>24</v>
      </c>
      <c r="D9" s="7" t="s">
        <v>47</v>
      </c>
      <c r="E9" s="7" t="s">
        <v>48</v>
      </c>
      <c r="F9" s="22" t="s">
        <v>1</v>
      </c>
      <c r="G9" s="22" t="s">
        <v>2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8"/>
      <c r="U9" s="27"/>
      <c r="V9" s="27"/>
      <c r="W9" s="27"/>
    </row>
    <row r="10" spans="1:25" x14ac:dyDescent="0.25">
      <c r="A10" s="11" t="s">
        <v>8</v>
      </c>
      <c r="B10" s="12">
        <v>44195</v>
      </c>
      <c r="C10" s="13">
        <f t="shared" ref="C10" si="4">U10</f>
        <v>6533.5499999999993</v>
      </c>
      <c r="D10" s="13"/>
      <c r="E10" s="13">
        <f t="shared" ref="E10" si="5">C10+D10</f>
        <v>6533.5499999999993</v>
      </c>
      <c r="F10" s="14" t="s">
        <v>7</v>
      </c>
      <c r="G10" s="15"/>
      <c r="H10" s="16">
        <v>8909.07</v>
      </c>
      <c r="I10" s="16">
        <v>6.65</v>
      </c>
      <c r="J10" s="16">
        <v>0</v>
      </c>
      <c r="K10" s="16">
        <v>890.91</v>
      </c>
      <c r="L10" s="16">
        <v>0</v>
      </c>
      <c r="M10" s="16">
        <f>H10+I10+K10</f>
        <v>9806.6299999999992</v>
      </c>
      <c r="N10" s="16">
        <f>H10+I10</f>
        <v>8915.7199999999993</v>
      </c>
      <c r="O10" s="17">
        <v>-2823.66</v>
      </c>
      <c r="P10" s="17">
        <v>-155.30000000000001</v>
      </c>
      <c r="Q10" s="17">
        <v>-254.12</v>
      </c>
      <c r="R10" s="16">
        <f>M10+O10+P10+Q10</f>
        <v>6573.5499999999993</v>
      </c>
      <c r="S10" s="17">
        <v>-40</v>
      </c>
      <c r="T10" s="18">
        <v>0</v>
      </c>
      <c r="U10" s="19">
        <f>R10+S10+T10</f>
        <v>6533.5499999999993</v>
      </c>
      <c r="V10" s="20"/>
      <c r="W10" s="21">
        <v>-380.37</v>
      </c>
    </row>
    <row r="11" spans="1:25" x14ac:dyDescent="0.25">
      <c r="A11" s="22" t="s">
        <v>9</v>
      </c>
      <c r="B11" s="12">
        <v>44225</v>
      </c>
      <c r="C11" s="13">
        <f>U11</f>
        <v>6566.5499999999993</v>
      </c>
      <c r="D11" s="13"/>
      <c r="E11" s="13">
        <f>C11+D11</f>
        <v>6566.5499999999993</v>
      </c>
      <c r="F11" s="14" t="s">
        <v>20</v>
      </c>
      <c r="G11" s="29" t="s">
        <v>41</v>
      </c>
      <c r="H11" s="16">
        <v>8909.07</v>
      </c>
      <c r="I11" s="16">
        <v>6.65</v>
      </c>
      <c r="J11" s="16">
        <v>0</v>
      </c>
      <c r="K11" s="16">
        <v>890.91</v>
      </c>
      <c r="L11" s="16">
        <v>0</v>
      </c>
      <c r="M11" s="16">
        <f>H11+I11+K11</f>
        <v>9806.6299999999992</v>
      </c>
      <c r="N11" s="16">
        <f>H11+I11</f>
        <v>8915.7199999999993</v>
      </c>
      <c r="O11" s="17">
        <v>-2809.25</v>
      </c>
      <c r="P11" s="17">
        <v>-154.5</v>
      </c>
      <c r="Q11" s="17">
        <v>-252.83</v>
      </c>
      <c r="R11" s="16">
        <f>M11+O11+P11+Q11</f>
        <v>6590.0499999999993</v>
      </c>
      <c r="S11" s="17">
        <v>-40</v>
      </c>
      <c r="T11" s="18">
        <v>16.5</v>
      </c>
      <c r="U11" s="19">
        <f>R11+S11+T11</f>
        <v>6566.5499999999993</v>
      </c>
      <c r="V11" s="20"/>
      <c r="W11" s="21">
        <v>-380.37</v>
      </c>
    </row>
    <row r="12" spans="1:25" x14ac:dyDescent="0.25">
      <c r="A12" s="22" t="s">
        <v>10</v>
      </c>
      <c r="B12" s="23">
        <v>44252</v>
      </c>
      <c r="C12" s="30"/>
      <c r="D12" s="30">
        <v>153.38999999999999</v>
      </c>
      <c r="E12" s="13">
        <f>C12+D12</f>
        <v>153.38999999999999</v>
      </c>
      <c r="F12" s="24" t="s">
        <v>21</v>
      </c>
      <c r="G12" s="31" t="s">
        <v>43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9">
        <v>153.38999999999999</v>
      </c>
      <c r="V12" s="20"/>
      <c r="W12" s="20"/>
    </row>
    <row r="13" spans="1:25" x14ac:dyDescent="0.25">
      <c r="A13" s="11" t="s">
        <v>11</v>
      </c>
      <c r="B13" s="23">
        <v>44253</v>
      </c>
      <c r="C13" s="13">
        <f>U13</f>
        <v>6550.0499999999993</v>
      </c>
      <c r="D13" s="13"/>
      <c r="E13" s="13">
        <f t="shared" ref="E13:E34" si="6">C13+D13</f>
        <v>6550.0499999999993</v>
      </c>
      <c r="F13" s="24" t="s">
        <v>22</v>
      </c>
      <c r="G13" s="24"/>
      <c r="H13" s="16">
        <v>8909.07</v>
      </c>
      <c r="I13" s="16">
        <v>6.65</v>
      </c>
      <c r="J13" s="16">
        <v>0</v>
      </c>
      <c r="K13" s="16">
        <v>890.91</v>
      </c>
      <c r="L13" s="16">
        <v>0</v>
      </c>
      <c r="M13" s="16">
        <f>H13+I13+K13</f>
        <v>9806.6299999999992</v>
      </c>
      <c r="N13" s="16">
        <f>H13+I13</f>
        <v>8915.7199999999993</v>
      </c>
      <c r="O13" s="17">
        <v>-2809.25</v>
      </c>
      <c r="P13" s="17">
        <v>-154.5</v>
      </c>
      <c r="Q13" s="17">
        <v>-252.83</v>
      </c>
      <c r="R13" s="16">
        <f>M13+O13+P13+Q13</f>
        <v>6590.0499999999993</v>
      </c>
      <c r="S13" s="17">
        <v>-40</v>
      </c>
      <c r="T13" s="18">
        <v>0</v>
      </c>
      <c r="U13" s="19">
        <f t="shared" ref="U13" si="7">R13+S13+T13</f>
        <v>6550.0499999999993</v>
      </c>
      <c r="V13" s="20"/>
      <c r="W13" s="21">
        <v>-380.37</v>
      </c>
    </row>
    <row r="14" spans="1:25" x14ac:dyDescent="0.25">
      <c r="A14" s="22" t="s">
        <v>12</v>
      </c>
      <c r="B14" s="23">
        <v>44286</v>
      </c>
      <c r="C14" s="13">
        <f>U14</f>
        <v>6550.0499999999993</v>
      </c>
      <c r="D14" s="13"/>
      <c r="E14" s="13">
        <f t="shared" si="6"/>
        <v>6550.0499999999993</v>
      </c>
      <c r="F14" s="24" t="s">
        <v>44</v>
      </c>
      <c r="G14" s="24"/>
      <c r="H14" s="16">
        <v>8909.07</v>
      </c>
      <c r="I14" s="16">
        <v>6.65</v>
      </c>
      <c r="J14" s="16">
        <v>0</v>
      </c>
      <c r="K14" s="16">
        <v>890.91</v>
      </c>
      <c r="L14" s="16">
        <v>0</v>
      </c>
      <c r="M14" s="16">
        <f>H14+I14+K14</f>
        <v>9806.6299999999992</v>
      </c>
      <c r="N14" s="16">
        <f>H14+I14</f>
        <v>8915.7199999999993</v>
      </c>
      <c r="O14" s="17">
        <v>-2809.25</v>
      </c>
      <c r="P14" s="17">
        <v>-154.5</v>
      </c>
      <c r="Q14" s="17">
        <v>-252.83</v>
      </c>
      <c r="R14" s="16">
        <f>M14+O14+P14+Q14</f>
        <v>6590.0499999999993</v>
      </c>
      <c r="S14" s="17">
        <v>-40</v>
      </c>
      <c r="T14" s="18">
        <v>0</v>
      </c>
      <c r="U14" s="19">
        <f t="shared" ref="U14" si="8">R14+S14+T14</f>
        <v>6550.0499999999993</v>
      </c>
      <c r="V14" s="20"/>
      <c r="W14" s="21">
        <v>-380.37</v>
      </c>
    </row>
    <row r="15" spans="1:25" x14ac:dyDescent="0.25">
      <c r="A15" s="22" t="s">
        <v>13</v>
      </c>
      <c r="B15" s="23">
        <v>44316</v>
      </c>
      <c r="C15" s="13">
        <v>6589.81</v>
      </c>
      <c r="D15" s="24"/>
      <c r="E15" s="13">
        <f t="shared" si="6"/>
        <v>6589.81</v>
      </c>
      <c r="F15" s="24" t="s">
        <v>124</v>
      </c>
      <c r="G15" s="31" t="s">
        <v>165</v>
      </c>
      <c r="H15" s="16">
        <v>8909.07</v>
      </c>
      <c r="I15" s="16">
        <v>6.65</v>
      </c>
      <c r="J15" s="16">
        <v>0</v>
      </c>
      <c r="K15" s="16">
        <v>890.91</v>
      </c>
      <c r="L15" s="16">
        <v>76.69</v>
      </c>
      <c r="M15" s="16">
        <f>H15+I15+K15+L15</f>
        <v>9883.32</v>
      </c>
      <c r="N15" s="16">
        <f>H15+I15+L15</f>
        <v>8992.41</v>
      </c>
      <c r="O15" s="17">
        <v>-2841.5</v>
      </c>
      <c r="P15" s="17">
        <v>-156.28</v>
      </c>
      <c r="Q15" s="17">
        <v>-255.73</v>
      </c>
      <c r="R15" s="16">
        <f>M15+O15+P15+Q15</f>
        <v>6629.81</v>
      </c>
      <c r="S15" s="17">
        <v>-40</v>
      </c>
      <c r="T15" s="18">
        <v>0</v>
      </c>
      <c r="U15" s="19">
        <f t="shared" ref="U15:U19" si="9">R15+S15+T15</f>
        <v>6589.81</v>
      </c>
      <c r="V15" s="20"/>
      <c r="W15" s="21">
        <v>-380.37</v>
      </c>
    </row>
    <row r="16" spans="1:25" x14ac:dyDescent="0.25">
      <c r="A16" s="11" t="s">
        <v>14</v>
      </c>
      <c r="B16" s="23">
        <v>44347</v>
      </c>
      <c r="C16" s="13">
        <v>6550.05</v>
      </c>
      <c r="D16" s="24"/>
      <c r="E16" s="13">
        <f t="shared" si="6"/>
        <v>6550.05</v>
      </c>
      <c r="F16" s="24" t="s">
        <v>128</v>
      </c>
      <c r="G16" s="24"/>
      <c r="H16" s="16">
        <v>8909.07</v>
      </c>
      <c r="I16" s="16">
        <v>6.65</v>
      </c>
      <c r="J16" s="16">
        <v>0</v>
      </c>
      <c r="K16" s="16">
        <v>890.91</v>
      </c>
      <c r="L16" s="16">
        <v>0</v>
      </c>
      <c r="M16" s="16">
        <f>H16+I16+K16+L16</f>
        <v>9806.6299999999992</v>
      </c>
      <c r="N16" s="16">
        <f>H16+I16+L16</f>
        <v>8915.7199999999993</v>
      </c>
      <c r="O16" s="17">
        <v>-2809.25</v>
      </c>
      <c r="P16" s="17">
        <v>-154.5</v>
      </c>
      <c r="Q16" s="17">
        <v>-252.83</v>
      </c>
      <c r="R16" s="16">
        <f>M16+O16+P16+Q16</f>
        <v>6590.0499999999993</v>
      </c>
      <c r="S16" s="17">
        <v>-40</v>
      </c>
      <c r="T16" s="18">
        <v>0</v>
      </c>
      <c r="U16" s="19">
        <f t="shared" si="9"/>
        <v>6550.0499999999993</v>
      </c>
      <c r="V16" s="20"/>
      <c r="W16" s="21">
        <v>-380.37</v>
      </c>
    </row>
    <row r="17" spans="1:23" x14ac:dyDescent="0.25">
      <c r="A17" s="22" t="s">
        <v>15</v>
      </c>
      <c r="B17" s="23">
        <v>44377</v>
      </c>
      <c r="C17" s="13">
        <v>6550.05</v>
      </c>
      <c r="D17" s="24"/>
      <c r="E17" s="13">
        <f t="shared" si="6"/>
        <v>6550.05</v>
      </c>
      <c r="F17" s="24" t="s">
        <v>129</v>
      </c>
      <c r="G17" s="24"/>
      <c r="H17" s="16">
        <v>8909.07</v>
      </c>
      <c r="I17" s="16">
        <v>6.65</v>
      </c>
      <c r="J17" s="16">
        <v>0</v>
      </c>
      <c r="K17" s="16">
        <v>890.91</v>
      </c>
      <c r="L17" s="16">
        <v>0</v>
      </c>
      <c r="M17" s="16">
        <f t="shared" ref="M17:M19" si="10">H17+I17+K17+L17</f>
        <v>9806.6299999999992</v>
      </c>
      <c r="N17" s="16">
        <f t="shared" ref="N17:N19" si="11">H17+I17+L17</f>
        <v>8915.7199999999993</v>
      </c>
      <c r="O17" s="17">
        <v>-2809.25</v>
      </c>
      <c r="P17" s="17">
        <v>-154.5</v>
      </c>
      <c r="Q17" s="17">
        <v>-252.83</v>
      </c>
      <c r="R17" s="16">
        <f t="shared" ref="R17:R19" si="12">M17+O17+P17+Q17</f>
        <v>6590.0499999999993</v>
      </c>
      <c r="S17" s="17">
        <v>-40</v>
      </c>
      <c r="T17" s="16">
        <v>0</v>
      </c>
      <c r="U17" s="19">
        <f t="shared" si="9"/>
        <v>6550.0499999999993</v>
      </c>
      <c r="V17" s="20"/>
      <c r="W17" s="21">
        <v>-390.73</v>
      </c>
    </row>
    <row r="18" spans="1:23" x14ac:dyDescent="0.25">
      <c r="A18" s="22" t="s">
        <v>16</v>
      </c>
      <c r="B18" s="23">
        <v>44407</v>
      </c>
      <c r="C18" s="13">
        <v>6550.05</v>
      </c>
      <c r="D18" s="24"/>
      <c r="E18" s="13">
        <f t="shared" si="6"/>
        <v>6550.05</v>
      </c>
      <c r="F18" s="24" t="s">
        <v>130</v>
      </c>
      <c r="G18" s="24"/>
      <c r="H18" s="16">
        <v>8909.07</v>
      </c>
      <c r="I18" s="16">
        <v>6.65</v>
      </c>
      <c r="J18" s="16">
        <v>0</v>
      </c>
      <c r="K18" s="16">
        <v>890.91</v>
      </c>
      <c r="L18" s="16">
        <v>0</v>
      </c>
      <c r="M18" s="16">
        <f t="shared" si="10"/>
        <v>9806.6299999999992</v>
      </c>
      <c r="N18" s="16">
        <f t="shared" si="11"/>
        <v>8915.7199999999993</v>
      </c>
      <c r="O18" s="17">
        <v>-2809.25</v>
      </c>
      <c r="P18" s="17">
        <v>-154.5</v>
      </c>
      <c r="Q18" s="17">
        <v>-252.83</v>
      </c>
      <c r="R18" s="16">
        <f t="shared" si="12"/>
        <v>6590.0499999999993</v>
      </c>
      <c r="S18" s="17">
        <v>-40</v>
      </c>
      <c r="T18" s="16">
        <v>0</v>
      </c>
      <c r="U18" s="19">
        <f t="shared" si="9"/>
        <v>6550.0499999999993</v>
      </c>
      <c r="V18" s="20"/>
      <c r="W18" s="21">
        <v>-390.73</v>
      </c>
    </row>
    <row r="19" spans="1:23" x14ac:dyDescent="0.25">
      <c r="A19" s="11" t="s">
        <v>17</v>
      </c>
      <c r="B19" s="23">
        <v>44439</v>
      </c>
      <c r="C19" s="13">
        <v>6550.05</v>
      </c>
      <c r="D19" s="24"/>
      <c r="E19" s="13">
        <f t="shared" si="6"/>
        <v>6550.05</v>
      </c>
      <c r="F19" s="24" t="s">
        <v>134</v>
      </c>
      <c r="G19" s="24"/>
      <c r="H19" s="16">
        <v>8909.07</v>
      </c>
      <c r="I19" s="16">
        <v>6.65</v>
      </c>
      <c r="J19" s="16">
        <v>0</v>
      </c>
      <c r="K19" s="16">
        <v>890.91</v>
      </c>
      <c r="L19" s="16">
        <v>0</v>
      </c>
      <c r="M19" s="16">
        <f t="shared" si="10"/>
        <v>9806.6299999999992</v>
      </c>
      <c r="N19" s="16">
        <f t="shared" si="11"/>
        <v>8915.7199999999993</v>
      </c>
      <c r="O19" s="17">
        <v>-2809.25</v>
      </c>
      <c r="P19" s="17">
        <v>-154.5</v>
      </c>
      <c r="Q19" s="17">
        <v>-252.83</v>
      </c>
      <c r="R19" s="16">
        <f t="shared" si="12"/>
        <v>6590.0499999999993</v>
      </c>
      <c r="S19" s="17">
        <v>-40</v>
      </c>
      <c r="T19" s="16">
        <v>0</v>
      </c>
      <c r="U19" s="19">
        <f t="shared" si="9"/>
        <v>6550.0499999999993</v>
      </c>
      <c r="V19" s="20"/>
      <c r="W19" s="21">
        <v>-390.73</v>
      </c>
    </row>
    <row r="20" spans="1:23" x14ac:dyDescent="0.25">
      <c r="A20" s="22" t="s">
        <v>18</v>
      </c>
      <c r="B20" s="23">
        <v>44469</v>
      </c>
      <c r="C20" s="13">
        <v>6550.05</v>
      </c>
      <c r="D20" s="24"/>
      <c r="E20" s="13">
        <f t="shared" si="6"/>
        <v>6550.05</v>
      </c>
      <c r="F20" s="24" t="s">
        <v>135</v>
      </c>
      <c r="G20" s="24"/>
      <c r="H20" s="16">
        <v>8909.07</v>
      </c>
      <c r="I20" s="16">
        <v>6.65</v>
      </c>
      <c r="J20" s="16">
        <v>0</v>
      </c>
      <c r="K20" s="16">
        <v>890.91</v>
      </c>
      <c r="L20" s="16">
        <v>0</v>
      </c>
      <c r="M20" s="16">
        <f t="shared" ref="M20" si="13">H20+I20+K20+L20</f>
        <v>9806.6299999999992</v>
      </c>
      <c r="N20" s="16">
        <f t="shared" ref="N20" si="14">H20+I20+L20</f>
        <v>8915.7199999999993</v>
      </c>
      <c r="O20" s="17">
        <v>-2809.25</v>
      </c>
      <c r="P20" s="17">
        <v>-154.5</v>
      </c>
      <c r="Q20" s="17">
        <v>-252.83</v>
      </c>
      <c r="R20" s="16">
        <f t="shared" ref="R20" si="15">M20+O20+P20+Q20</f>
        <v>6590.0499999999993</v>
      </c>
      <c r="S20" s="17">
        <v>-40</v>
      </c>
      <c r="T20" s="16">
        <v>0</v>
      </c>
      <c r="U20" s="19">
        <f t="shared" ref="U20" si="16">R20+S20+T20</f>
        <v>6550.0499999999993</v>
      </c>
      <c r="V20" s="20"/>
      <c r="W20" s="21">
        <v>-390.73</v>
      </c>
    </row>
    <row r="21" spans="1:23" x14ac:dyDescent="0.25">
      <c r="A21" s="22" t="s">
        <v>19</v>
      </c>
      <c r="B21" s="23">
        <v>44498</v>
      </c>
      <c r="C21" s="13">
        <v>6550.05</v>
      </c>
      <c r="D21" s="24"/>
      <c r="E21" s="13">
        <f t="shared" si="6"/>
        <v>6550.05</v>
      </c>
      <c r="F21" s="24" t="s">
        <v>136</v>
      </c>
      <c r="G21" s="24"/>
      <c r="H21" s="16">
        <v>8909.07</v>
      </c>
      <c r="I21" s="16">
        <v>6.65</v>
      </c>
      <c r="J21" s="16">
        <v>0</v>
      </c>
      <c r="K21" s="16">
        <v>890.91</v>
      </c>
      <c r="L21" s="16">
        <v>0</v>
      </c>
      <c r="M21" s="16">
        <f t="shared" ref="M21" si="17">H21+I21+K21+L21</f>
        <v>9806.6299999999992</v>
      </c>
      <c r="N21" s="16">
        <f t="shared" ref="N21" si="18">H21+I21+L21</f>
        <v>8915.7199999999993</v>
      </c>
      <c r="O21" s="17">
        <v>-2809.25</v>
      </c>
      <c r="P21" s="17">
        <v>-154.5</v>
      </c>
      <c r="Q21" s="17">
        <v>-252.83</v>
      </c>
      <c r="R21" s="16">
        <f t="shared" ref="R21" si="19">M21+O21+P21+Q21</f>
        <v>6590.0499999999993</v>
      </c>
      <c r="S21" s="17">
        <v>-40</v>
      </c>
      <c r="T21" s="16">
        <v>0</v>
      </c>
      <c r="U21" s="19">
        <f t="shared" ref="U21" si="20">R21+S21+T21</f>
        <v>6550.0499999999993</v>
      </c>
      <c r="V21" s="20"/>
      <c r="W21" s="21">
        <v>-390.73</v>
      </c>
    </row>
    <row r="22" spans="1:23" x14ac:dyDescent="0.25">
      <c r="A22" s="11" t="s">
        <v>186</v>
      </c>
      <c r="B22" s="23">
        <v>44530</v>
      </c>
      <c r="C22" s="13">
        <v>6550.05</v>
      </c>
      <c r="D22" s="24"/>
      <c r="E22" s="13">
        <f t="shared" si="6"/>
        <v>6550.05</v>
      </c>
      <c r="F22" s="24" t="s">
        <v>137</v>
      </c>
      <c r="G22" s="24"/>
      <c r="H22" s="16">
        <v>8909.07</v>
      </c>
      <c r="I22" s="16">
        <v>6.65</v>
      </c>
      <c r="J22" s="16">
        <v>0</v>
      </c>
      <c r="K22" s="16">
        <v>890.91</v>
      </c>
      <c r="L22" s="16">
        <v>0</v>
      </c>
      <c r="M22" s="16">
        <f t="shared" ref="M22" si="21">H22+I22+K22+L22</f>
        <v>9806.6299999999992</v>
      </c>
      <c r="N22" s="16">
        <f t="shared" ref="N22" si="22">H22+I22+L22</f>
        <v>8915.7199999999993</v>
      </c>
      <c r="O22" s="17">
        <v>-2809.25</v>
      </c>
      <c r="P22" s="17">
        <v>-154.5</v>
      </c>
      <c r="Q22" s="17">
        <v>-252.83</v>
      </c>
      <c r="R22" s="16">
        <f t="shared" ref="R22" si="23">M22+O22+P22+Q22</f>
        <v>6590.0499999999993</v>
      </c>
      <c r="S22" s="17">
        <v>-40</v>
      </c>
      <c r="T22" s="16">
        <v>0</v>
      </c>
      <c r="U22" s="19">
        <f>R22+S22+T22</f>
        <v>6550.0499999999993</v>
      </c>
      <c r="V22" s="20"/>
      <c r="W22" s="21">
        <v>-390.73</v>
      </c>
    </row>
    <row r="23" spans="1:23" x14ac:dyDescent="0.25">
      <c r="A23" s="22" t="s">
        <v>187</v>
      </c>
      <c r="B23" s="23">
        <v>44551</v>
      </c>
      <c r="C23" s="13"/>
      <c r="D23" s="30">
        <v>500</v>
      </c>
      <c r="E23" s="30">
        <v>500</v>
      </c>
      <c r="F23" s="24" t="s">
        <v>155</v>
      </c>
      <c r="G23" s="31" t="s">
        <v>43</v>
      </c>
      <c r="H23" s="16"/>
      <c r="I23" s="16"/>
      <c r="J23" s="16"/>
      <c r="K23" s="16"/>
      <c r="L23" s="16"/>
      <c r="M23" s="16"/>
      <c r="N23" s="16"/>
      <c r="O23" s="17"/>
      <c r="P23" s="17"/>
      <c r="Q23" s="17"/>
      <c r="R23" s="16"/>
      <c r="S23" s="17"/>
      <c r="T23" s="16"/>
      <c r="U23" s="19">
        <v>500</v>
      </c>
      <c r="V23" s="20"/>
      <c r="W23" s="21"/>
    </row>
    <row r="24" spans="1:23" x14ac:dyDescent="0.25">
      <c r="A24" s="46" t="s">
        <v>23</v>
      </c>
      <c r="B24" s="46"/>
      <c r="C24" s="25">
        <f>SUM(C10:C23)</f>
        <v>78640.360000000015</v>
      </c>
      <c r="D24" s="32">
        <f>SUM(D10:D23)</f>
        <v>653.39</v>
      </c>
      <c r="E24" s="32">
        <f>SUM(E10:E23)</f>
        <v>79293.750000000015</v>
      </c>
      <c r="F24" s="47" t="s">
        <v>45</v>
      </c>
      <c r="G24" s="48"/>
      <c r="H24" s="25">
        <f>SUM(H10:H22)</f>
        <v>106908.84000000003</v>
      </c>
      <c r="I24" s="25">
        <f>SUM(I10:I22)</f>
        <v>79.800000000000011</v>
      </c>
      <c r="J24" s="25">
        <v>0</v>
      </c>
      <c r="K24" s="25">
        <f t="shared" ref="K24:T24" si="24">SUM(K10:K22)</f>
        <v>10690.92</v>
      </c>
      <c r="L24" s="25">
        <f t="shared" si="24"/>
        <v>76.69</v>
      </c>
      <c r="M24" s="25">
        <f t="shared" si="24"/>
        <v>117756.25000000001</v>
      </c>
      <c r="N24" s="25">
        <f t="shared" si="24"/>
        <v>107065.33</v>
      </c>
      <c r="O24" s="25">
        <f t="shared" si="24"/>
        <v>-33757.660000000003</v>
      </c>
      <c r="P24" s="25">
        <f t="shared" si="24"/>
        <v>-1856.58</v>
      </c>
      <c r="Q24" s="25">
        <f t="shared" si="24"/>
        <v>-3038.1499999999996</v>
      </c>
      <c r="R24" s="25">
        <f t="shared" si="24"/>
        <v>79103.860000000015</v>
      </c>
      <c r="S24" s="25">
        <f t="shared" si="24"/>
        <v>-480</v>
      </c>
      <c r="T24" s="25">
        <f t="shared" si="24"/>
        <v>16.5</v>
      </c>
      <c r="U24" s="25">
        <f>SUM(U10:U23)</f>
        <v>79293.750000000015</v>
      </c>
      <c r="V24" s="25"/>
      <c r="W24" s="25">
        <f>SUM(W10:W22)</f>
        <v>-4626.6000000000004</v>
      </c>
    </row>
    <row r="25" spans="1:23" x14ac:dyDescent="0.25">
      <c r="B25" s="2"/>
      <c r="C25" s="1"/>
      <c r="D25" s="1"/>
      <c r="E25" s="1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6"/>
      <c r="U25" s="5"/>
      <c r="V25" s="5"/>
      <c r="W25" s="5"/>
    </row>
    <row r="26" spans="1:23" s="3" customFormat="1" x14ac:dyDescent="0.25">
      <c r="A26" s="22" t="s">
        <v>0</v>
      </c>
      <c r="B26" s="22" t="s">
        <v>26</v>
      </c>
      <c r="C26" s="22" t="s">
        <v>24</v>
      </c>
      <c r="D26" s="7" t="s">
        <v>47</v>
      </c>
      <c r="E26" s="7" t="s">
        <v>48</v>
      </c>
      <c r="F26" s="22" t="s">
        <v>1</v>
      </c>
      <c r="G26" s="22" t="s">
        <v>2</v>
      </c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  <c r="U26" s="27"/>
      <c r="V26" s="27"/>
      <c r="W26" s="27"/>
    </row>
    <row r="27" spans="1:23" x14ac:dyDescent="0.25">
      <c r="A27" s="22" t="s">
        <v>139</v>
      </c>
      <c r="B27" s="23">
        <v>44560</v>
      </c>
      <c r="C27" s="13">
        <v>6550.05</v>
      </c>
      <c r="D27" s="24"/>
      <c r="E27" s="13">
        <f t="shared" si="6"/>
        <v>6550.05</v>
      </c>
      <c r="F27" s="24" t="s">
        <v>151</v>
      </c>
      <c r="G27" s="24"/>
      <c r="H27" s="16">
        <v>8909.07</v>
      </c>
      <c r="I27" s="16">
        <v>6.65</v>
      </c>
      <c r="J27" s="16">
        <v>0</v>
      </c>
      <c r="K27" s="16">
        <v>890.91</v>
      </c>
      <c r="L27" s="16">
        <v>0</v>
      </c>
      <c r="M27" s="16">
        <f t="shared" ref="M27" si="25">H27+I27+K27+L27</f>
        <v>9806.6299999999992</v>
      </c>
      <c r="N27" s="16">
        <f t="shared" ref="N27" si="26">H27+I27+L27</f>
        <v>8915.7199999999993</v>
      </c>
      <c r="O27" s="17">
        <v>-2778.08</v>
      </c>
      <c r="P27" s="17">
        <v>-152.79</v>
      </c>
      <c r="Q27" s="17">
        <v>-250.02</v>
      </c>
      <c r="R27" s="16">
        <f t="shared" ref="R27" si="27">M27+O27+P27+Q27</f>
        <v>6625.7399999999989</v>
      </c>
      <c r="S27" s="17">
        <v>-40</v>
      </c>
      <c r="T27" s="16">
        <v>0</v>
      </c>
      <c r="U27" s="19">
        <f>R27+S27+T27</f>
        <v>6585.7399999999989</v>
      </c>
      <c r="V27" s="20"/>
      <c r="W27" s="21">
        <v>-398.39</v>
      </c>
    </row>
    <row r="28" spans="1:23" x14ac:dyDescent="0.25">
      <c r="A28" s="22" t="s">
        <v>140</v>
      </c>
      <c r="B28" s="23">
        <v>44592</v>
      </c>
      <c r="C28" s="13">
        <v>6575.07</v>
      </c>
      <c r="D28" s="24"/>
      <c r="E28" s="13">
        <f t="shared" si="6"/>
        <v>6575.07</v>
      </c>
      <c r="F28" s="24" t="s">
        <v>156</v>
      </c>
      <c r="G28" s="24"/>
      <c r="H28" s="16">
        <v>8909.07</v>
      </c>
      <c r="I28" s="16">
        <v>6.65</v>
      </c>
      <c r="J28" s="16">
        <v>0</v>
      </c>
      <c r="K28" s="16">
        <v>890.91</v>
      </c>
      <c r="L28" s="16">
        <v>0</v>
      </c>
      <c r="M28" s="16">
        <f t="shared" ref="M28" si="28">H28+I28+K28+L28</f>
        <v>9806.6299999999992</v>
      </c>
      <c r="N28" s="16">
        <f>H28+I28+L28</f>
        <v>8915.7199999999993</v>
      </c>
      <c r="O28" s="17">
        <v>-2778.08</v>
      </c>
      <c r="P28" s="17">
        <v>-152.79</v>
      </c>
      <c r="Q28" s="17">
        <v>-250.02</v>
      </c>
      <c r="R28" s="16">
        <f t="shared" ref="R28" si="29">M28+O28+P28+Q28</f>
        <v>6625.7399999999989</v>
      </c>
      <c r="S28" s="17">
        <v>-40</v>
      </c>
      <c r="T28" s="16">
        <v>12.51</v>
      </c>
      <c r="U28" s="19">
        <f t="shared" ref="U28" si="30">R28+S28+T28</f>
        <v>6598.2499999999991</v>
      </c>
      <c r="V28" s="20"/>
      <c r="W28" s="21">
        <v>-398.39</v>
      </c>
    </row>
    <row r="29" spans="1:23" x14ac:dyDescent="0.25">
      <c r="A29" s="22" t="s">
        <v>141</v>
      </c>
      <c r="B29" s="23">
        <v>44592</v>
      </c>
      <c r="C29" s="13"/>
      <c r="D29" s="30">
        <v>334.5</v>
      </c>
      <c r="E29" s="13">
        <f t="shared" si="6"/>
        <v>334.5</v>
      </c>
      <c r="F29" s="24" t="s">
        <v>155</v>
      </c>
      <c r="G29" s="31" t="s">
        <v>157</v>
      </c>
      <c r="H29" s="16"/>
      <c r="I29" s="16"/>
      <c r="J29" s="16"/>
      <c r="K29" s="16"/>
      <c r="L29" s="16"/>
      <c r="M29" s="16"/>
      <c r="N29" s="16"/>
      <c r="O29" s="17"/>
      <c r="P29" s="17"/>
      <c r="Q29" s="17"/>
      <c r="R29" s="16"/>
      <c r="S29" s="17"/>
      <c r="T29" s="16"/>
      <c r="U29" s="19">
        <v>334.5</v>
      </c>
      <c r="V29" s="20"/>
      <c r="W29" s="21"/>
    </row>
    <row r="30" spans="1:23" x14ac:dyDescent="0.25">
      <c r="A30" s="22" t="s">
        <v>142</v>
      </c>
      <c r="B30" s="23">
        <v>44609</v>
      </c>
      <c r="C30" s="13"/>
      <c r="D30" s="30">
        <v>500</v>
      </c>
      <c r="E30" s="13">
        <f t="shared" si="6"/>
        <v>500</v>
      </c>
      <c r="F30" s="24" t="s">
        <v>155</v>
      </c>
      <c r="G30" s="31" t="s">
        <v>157</v>
      </c>
      <c r="H30" s="16"/>
      <c r="I30" s="16"/>
      <c r="J30" s="16"/>
      <c r="K30" s="16"/>
      <c r="L30" s="16"/>
      <c r="M30" s="16"/>
      <c r="N30" s="16"/>
      <c r="O30" s="17"/>
      <c r="P30" s="17"/>
      <c r="Q30" s="17"/>
      <c r="R30" s="16"/>
      <c r="S30" s="17"/>
      <c r="T30" s="16"/>
      <c r="U30" s="19">
        <v>500</v>
      </c>
      <c r="V30" s="20"/>
      <c r="W30" s="21"/>
    </row>
    <row r="31" spans="1:23" x14ac:dyDescent="0.25">
      <c r="A31" s="22" t="s">
        <v>143</v>
      </c>
      <c r="B31" s="23">
        <v>44620</v>
      </c>
      <c r="C31" s="13">
        <v>7862.56</v>
      </c>
      <c r="D31" s="24"/>
      <c r="E31" s="13">
        <f t="shared" si="6"/>
        <v>7862.56</v>
      </c>
      <c r="F31" s="24" t="s">
        <v>159</v>
      </c>
      <c r="G31" s="24" t="s">
        <v>160</v>
      </c>
      <c r="H31" s="16">
        <v>8909.07</v>
      </c>
      <c r="I31" s="16">
        <v>6.65</v>
      </c>
      <c r="J31" s="16">
        <v>0</v>
      </c>
      <c r="K31" s="16">
        <v>890.91</v>
      </c>
      <c r="L31" s="16">
        <v>1300</v>
      </c>
      <c r="M31" s="16">
        <f t="shared" ref="M31" si="31">H31+I31+K31+L31</f>
        <v>11106.63</v>
      </c>
      <c r="N31" s="16">
        <f>H31+I31</f>
        <v>8915.7199999999993</v>
      </c>
      <c r="O31" s="17">
        <v>-2778.08</v>
      </c>
      <c r="P31" s="17">
        <v>-152.79</v>
      </c>
      <c r="Q31" s="17">
        <v>-250.02</v>
      </c>
      <c r="R31" s="16">
        <f t="shared" ref="R31:R33" si="32">M31+O31+P31+Q31</f>
        <v>7925.7399999999989</v>
      </c>
      <c r="S31" s="17">
        <v>-40</v>
      </c>
      <c r="T31" s="16">
        <v>0</v>
      </c>
      <c r="U31" s="19">
        <f t="shared" ref="U31:U33" si="33">R31+S31+T31</f>
        <v>7885.7399999999989</v>
      </c>
      <c r="V31" s="20"/>
      <c r="W31" s="21">
        <v>-398.39</v>
      </c>
    </row>
    <row r="32" spans="1:23" x14ac:dyDescent="0.25">
      <c r="A32" s="22" t="s">
        <v>144</v>
      </c>
      <c r="B32" s="23">
        <v>44651</v>
      </c>
      <c r="C32" s="13">
        <v>6596.88</v>
      </c>
      <c r="D32" s="24"/>
      <c r="E32" s="13">
        <f t="shared" si="6"/>
        <v>6596.88</v>
      </c>
      <c r="F32" s="24" t="s">
        <v>162</v>
      </c>
      <c r="G32" s="24" t="s">
        <v>163</v>
      </c>
      <c r="H32" s="16">
        <v>8909.07</v>
      </c>
      <c r="I32" s="16">
        <v>6.65</v>
      </c>
      <c r="J32" s="16">
        <v>0</v>
      </c>
      <c r="K32" s="16">
        <v>890.91</v>
      </c>
      <c r="L32" s="16">
        <v>0</v>
      </c>
      <c r="M32" s="16">
        <f t="shared" ref="M32:M33" si="34">H32+I32+K32+L32</f>
        <v>9806.6299999999992</v>
      </c>
      <c r="N32" s="16">
        <f>H32+I32</f>
        <v>8915.7199999999993</v>
      </c>
      <c r="O32" s="17">
        <v>-2778.08</v>
      </c>
      <c r="P32" s="17">
        <v>-152.79</v>
      </c>
      <c r="Q32" s="17">
        <v>-250.02</v>
      </c>
      <c r="R32" s="16">
        <f t="shared" si="32"/>
        <v>6625.7399999999989</v>
      </c>
      <c r="S32" s="17">
        <v>-40</v>
      </c>
      <c r="T32" s="16">
        <f>3*8.58</f>
        <v>25.740000000000002</v>
      </c>
      <c r="U32" s="19">
        <f>R32+S32+T32</f>
        <v>6611.4799999999987</v>
      </c>
      <c r="V32" s="20"/>
      <c r="W32" s="21">
        <v>-398.39</v>
      </c>
    </row>
    <row r="33" spans="1:23" x14ac:dyDescent="0.25">
      <c r="A33" s="22" t="s">
        <v>145</v>
      </c>
      <c r="B33" s="23">
        <v>44680</v>
      </c>
      <c r="C33" s="13">
        <v>6610.99</v>
      </c>
      <c r="D33" s="24"/>
      <c r="E33" s="13">
        <f t="shared" si="6"/>
        <v>6610.99</v>
      </c>
      <c r="F33" s="24" t="s">
        <v>164</v>
      </c>
      <c r="G33" s="31" t="s">
        <v>165</v>
      </c>
      <c r="H33" s="16">
        <v>8909.07</v>
      </c>
      <c r="I33" s="16">
        <v>6.65</v>
      </c>
      <c r="J33" s="16">
        <v>0</v>
      </c>
      <c r="K33" s="16">
        <v>890.91</v>
      </c>
      <c r="L33" s="16">
        <v>76.69</v>
      </c>
      <c r="M33" s="16">
        <f t="shared" si="34"/>
        <v>9883.32</v>
      </c>
      <c r="N33" s="16">
        <f>H33+I33+L33</f>
        <v>8992.41</v>
      </c>
      <c r="O33" s="17">
        <v>-2810.25</v>
      </c>
      <c r="P33" s="17">
        <v>-154.56</v>
      </c>
      <c r="Q33" s="17">
        <v>-252.92</v>
      </c>
      <c r="R33" s="16">
        <f t="shared" si="32"/>
        <v>6665.5899999999992</v>
      </c>
      <c r="S33" s="17">
        <v>-40</v>
      </c>
      <c r="T33" s="16">
        <v>0</v>
      </c>
      <c r="U33" s="19">
        <f t="shared" si="33"/>
        <v>6625.5899999999992</v>
      </c>
      <c r="V33" s="20"/>
      <c r="W33" s="21">
        <v>-398.39</v>
      </c>
    </row>
    <row r="34" spans="1:23" x14ac:dyDescent="0.25">
      <c r="A34" s="22" t="s">
        <v>146</v>
      </c>
      <c r="B34" s="23">
        <v>44712</v>
      </c>
      <c r="C34" s="13">
        <v>6571.14</v>
      </c>
      <c r="D34" s="24"/>
      <c r="E34" s="13">
        <f t="shared" si="6"/>
        <v>6571.14</v>
      </c>
      <c r="F34" s="24" t="s">
        <v>166</v>
      </c>
      <c r="G34" s="24"/>
      <c r="H34" s="16">
        <v>8909.07</v>
      </c>
      <c r="I34" s="16">
        <v>6.65</v>
      </c>
      <c r="J34" s="16">
        <v>0</v>
      </c>
      <c r="K34" s="16">
        <v>890.91</v>
      </c>
      <c r="L34" s="16">
        <v>0</v>
      </c>
      <c r="M34" s="16">
        <f t="shared" ref="M34" si="35">H34+I34+K34+L34</f>
        <v>9806.6299999999992</v>
      </c>
      <c r="N34" s="16">
        <f>H34+I34+L34</f>
        <v>8915.7199999999993</v>
      </c>
      <c r="O34" s="17">
        <v>-2778.08</v>
      </c>
      <c r="P34" s="17">
        <v>-152.79</v>
      </c>
      <c r="Q34" s="17">
        <v>-250.02</v>
      </c>
      <c r="R34" s="16">
        <f t="shared" ref="R34" si="36">M34+O34+P34+Q34</f>
        <v>6625.7399999999989</v>
      </c>
      <c r="S34" s="17">
        <v>-40</v>
      </c>
      <c r="T34" s="16">
        <v>0</v>
      </c>
      <c r="U34" s="19">
        <f t="shared" ref="U34" si="37">R34+S34+T34</f>
        <v>6585.7399999999989</v>
      </c>
      <c r="V34" s="20"/>
      <c r="W34" s="21">
        <v>-398.39</v>
      </c>
    </row>
    <row r="35" spans="1:23" x14ac:dyDescent="0.25">
      <c r="A35" s="22" t="s">
        <v>147</v>
      </c>
      <c r="B35" s="23">
        <v>44736</v>
      </c>
      <c r="C35" s="13"/>
      <c r="D35" s="24">
        <v>153.38999999999999</v>
      </c>
      <c r="E35" s="13">
        <v>153.38999999999999</v>
      </c>
      <c r="F35" s="24" t="s">
        <v>21</v>
      </c>
      <c r="G35" s="31" t="s">
        <v>157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9">
        <v>153.38999999999999</v>
      </c>
      <c r="V35" s="20"/>
      <c r="W35" s="20"/>
    </row>
    <row r="36" spans="1:23" x14ac:dyDescent="0.25">
      <c r="A36" s="22" t="s">
        <v>148</v>
      </c>
      <c r="B36" s="23">
        <v>44742</v>
      </c>
      <c r="C36" s="13">
        <v>6571.14</v>
      </c>
      <c r="D36" s="24"/>
      <c r="E36" s="13">
        <f t="shared" ref="E36:E39" si="38">C36+D36</f>
        <v>6571.14</v>
      </c>
      <c r="F36" s="24" t="s">
        <v>170</v>
      </c>
      <c r="G36" s="24"/>
      <c r="H36" s="16">
        <v>8909.07</v>
      </c>
      <c r="I36" s="16">
        <v>6.65</v>
      </c>
      <c r="J36" s="16">
        <v>0</v>
      </c>
      <c r="K36" s="16">
        <v>890.91</v>
      </c>
      <c r="L36" s="16">
        <v>0</v>
      </c>
      <c r="M36" s="16">
        <f t="shared" ref="M36:M41" si="39">H36+I36+K36+L36</f>
        <v>9806.6299999999992</v>
      </c>
      <c r="N36" s="16">
        <f>H36+I36+L36</f>
        <v>8915.7199999999993</v>
      </c>
      <c r="O36" s="17">
        <v>-2778.08</v>
      </c>
      <c r="P36" s="17">
        <v>-152.79</v>
      </c>
      <c r="Q36" s="17">
        <v>-250.02</v>
      </c>
      <c r="R36" s="16">
        <f t="shared" ref="R36:R41" si="40">M36+O36+P36+Q36</f>
        <v>6625.7399999999989</v>
      </c>
      <c r="S36" s="17">
        <v>-40</v>
      </c>
      <c r="T36" s="16">
        <v>0</v>
      </c>
      <c r="U36" s="19">
        <f t="shared" ref="U36:U38" si="41">R36+S36+T36</f>
        <v>6585.7399999999989</v>
      </c>
      <c r="V36" s="20"/>
      <c r="W36" s="21">
        <v>-398.39</v>
      </c>
    </row>
    <row r="37" spans="1:23" x14ac:dyDescent="0.25">
      <c r="A37" s="22" t="s">
        <v>149</v>
      </c>
      <c r="B37" s="23">
        <v>44771</v>
      </c>
      <c r="C37" s="13">
        <v>6687.94</v>
      </c>
      <c r="D37" s="24"/>
      <c r="E37" s="13">
        <f t="shared" si="38"/>
        <v>6687.94</v>
      </c>
      <c r="F37" s="24" t="s">
        <v>171</v>
      </c>
      <c r="G37" s="24" t="s">
        <v>172</v>
      </c>
      <c r="H37" s="16">
        <v>8909.07</v>
      </c>
      <c r="I37" s="16">
        <v>6.65</v>
      </c>
      <c r="J37" s="16">
        <v>0</v>
      </c>
      <c r="K37" s="16">
        <v>890.91</v>
      </c>
      <c r="L37" s="16">
        <v>0</v>
      </c>
      <c r="M37" s="16">
        <f t="shared" si="39"/>
        <v>9806.6299999999992</v>
      </c>
      <c r="N37" s="16">
        <v>8915.7199999999993</v>
      </c>
      <c r="O37" s="17">
        <v>-2778.08</v>
      </c>
      <c r="P37" s="17">
        <v>-152.79</v>
      </c>
      <c r="Q37" s="17">
        <v>-250.02</v>
      </c>
      <c r="R37" s="16">
        <f t="shared" si="40"/>
        <v>6625.7399999999989</v>
      </c>
      <c r="S37" s="17">
        <v>-40</v>
      </c>
      <c r="T37" s="16">
        <f>7*14.6</f>
        <v>102.2</v>
      </c>
      <c r="U37" s="19">
        <f t="shared" si="41"/>
        <v>6687.9399999999987</v>
      </c>
      <c r="V37" s="20"/>
      <c r="W37" s="21">
        <v>-398.39</v>
      </c>
    </row>
    <row r="38" spans="1:23" x14ac:dyDescent="0.25">
      <c r="A38" s="22" t="s">
        <v>180</v>
      </c>
      <c r="B38" s="23">
        <v>44804</v>
      </c>
      <c r="C38" s="13">
        <v>6585.74</v>
      </c>
      <c r="D38" s="24"/>
      <c r="E38" s="13">
        <f t="shared" si="38"/>
        <v>6585.74</v>
      </c>
      <c r="F38" s="24" t="s">
        <v>173</v>
      </c>
      <c r="G38" s="24"/>
      <c r="H38" s="16">
        <v>8909.07</v>
      </c>
      <c r="I38" s="16">
        <v>6.65</v>
      </c>
      <c r="J38" s="16">
        <v>0</v>
      </c>
      <c r="K38" s="16">
        <v>890.91</v>
      </c>
      <c r="L38" s="16">
        <v>0</v>
      </c>
      <c r="M38" s="16">
        <f t="shared" si="39"/>
        <v>9806.6299999999992</v>
      </c>
      <c r="N38" s="16">
        <v>8915.7199999999993</v>
      </c>
      <c r="O38" s="17">
        <v>-2778.08</v>
      </c>
      <c r="P38" s="17">
        <v>-152.79</v>
      </c>
      <c r="Q38" s="17">
        <v>-250.02</v>
      </c>
      <c r="R38" s="16">
        <f t="shared" si="40"/>
        <v>6625.7399999999989</v>
      </c>
      <c r="S38" s="17">
        <v>-40</v>
      </c>
      <c r="T38" s="16">
        <v>0</v>
      </c>
      <c r="U38" s="19">
        <f t="shared" si="41"/>
        <v>6585.7399999999989</v>
      </c>
      <c r="V38" s="20"/>
      <c r="W38" s="21">
        <v>-398.39</v>
      </c>
    </row>
    <row r="39" spans="1:23" x14ac:dyDescent="0.25">
      <c r="A39" s="22" t="s">
        <v>188</v>
      </c>
      <c r="B39" s="23">
        <v>44834</v>
      </c>
      <c r="C39" s="13">
        <v>6741.47</v>
      </c>
      <c r="D39" s="24"/>
      <c r="E39" s="13">
        <f t="shared" si="38"/>
        <v>6741.47</v>
      </c>
      <c r="F39" s="24" t="s">
        <v>177</v>
      </c>
      <c r="G39" s="24" t="s">
        <v>178</v>
      </c>
      <c r="H39" s="16">
        <v>8909.07</v>
      </c>
      <c r="I39" s="16">
        <v>6.65</v>
      </c>
      <c r="J39" s="16">
        <v>0</v>
      </c>
      <c r="K39" s="16">
        <v>890.91</v>
      </c>
      <c r="L39" s="16">
        <v>300</v>
      </c>
      <c r="M39" s="16">
        <v>9806.6299999999992</v>
      </c>
      <c r="N39" s="16">
        <f>8915.72</f>
        <v>8915.7199999999993</v>
      </c>
      <c r="O39" s="17">
        <f>-2778.08-126</f>
        <v>-2904.08</v>
      </c>
      <c r="P39" s="17">
        <f>-159.72</f>
        <v>-159.72</v>
      </c>
      <c r="Q39" s="17">
        <f>-261.36</f>
        <v>-261.36</v>
      </c>
      <c r="R39" s="16">
        <f>M39+O39+P39+Q39</f>
        <v>6481.4699999999993</v>
      </c>
      <c r="S39" s="17">
        <v>-40</v>
      </c>
      <c r="T39" s="16">
        <v>0</v>
      </c>
      <c r="U39" s="19">
        <f>L39+R39+S39+T39</f>
        <v>6741.4699999999993</v>
      </c>
      <c r="V39" s="20"/>
      <c r="W39" s="21">
        <v>-398.39</v>
      </c>
    </row>
    <row r="40" spans="1:23" x14ac:dyDescent="0.25">
      <c r="A40" s="22" t="s">
        <v>189</v>
      </c>
      <c r="B40" s="23">
        <v>44865</v>
      </c>
      <c r="C40" s="13">
        <v>6585.74</v>
      </c>
      <c r="D40" s="24"/>
      <c r="E40" s="13">
        <f t="shared" ref="E40:E41" si="42">C40+D40</f>
        <v>6585.74</v>
      </c>
      <c r="F40" s="24" t="s">
        <v>179</v>
      </c>
      <c r="G40" s="24"/>
      <c r="H40" s="16">
        <v>8909.07</v>
      </c>
      <c r="I40" s="16">
        <v>6.65</v>
      </c>
      <c r="J40" s="16">
        <v>0</v>
      </c>
      <c r="K40" s="16">
        <v>890.91</v>
      </c>
      <c r="L40" s="16">
        <v>0</v>
      </c>
      <c r="M40" s="16">
        <f t="shared" si="39"/>
        <v>9806.6299999999992</v>
      </c>
      <c r="N40" s="16">
        <v>8915.7199999999993</v>
      </c>
      <c r="O40" s="17">
        <v>-2778.08</v>
      </c>
      <c r="P40" s="17">
        <v>-152.79</v>
      </c>
      <c r="Q40" s="17">
        <v>-250.02</v>
      </c>
      <c r="R40" s="16">
        <f t="shared" si="40"/>
        <v>6625.7399999999989</v>
      </c>
      <c r="S40" s="17">
        <v>-40</v>
      </c>
      <c r="T40" s="16">
        <v>0</v>
      </c>
      <c r="U40" s="19">
        <f>R40+S40+T40</f>
        <v>6585.7399999999989</v>
      </c>
      <c r="V40" s="20"/>
      <c r="W40" s="21">
        <v>-398.39</v>
      </c>
    </row>
    <row r="41" spans="1:23" x14ac:dyDescent="0.25">
      <c r="A41" s="22" t="s">
        <v>190</v>
      </c>
      <c r="B41" s="23">
        <v>44895</v>
      </c>
      <c r="C41" s="13">
        <v>6740.19</v>
      </c>
      <c r="D41" s="24"/>
      <c r="E41" s="13">
        <f t="shared" si="42"/>
        <v>6740.19</v>
      </c>
      <c r="F41" s="24" t="s">
        <v>181</v>
      </c>
      <c r="G41" s="24"/>
      <c r="H41" s="16">
        <v>9158.52</v>
      </c>
      <c r="I41" s="16">
        <v>6.65</v>
      </c>
      <c r="J41" s="16">
        <v>0</v>
      </c>
      <c r="K41" s="16">
        <v>915.85</v>
      </c>
      <c r="L41" s="16">
        <v>0</v>
      </c>
      <c r="M41" s="16">
        <f t="shared" si="39"/>
        <v>10081.02</v>
      </c>
      <c r="N41" s="16">
        <v>9165.17</v>
      </c>
      <c r="O41" s="17">
        <v>-2882.83</v>
      </c>
      <c r="P41" s="17">
        <v>-158.55000000000001</v>
      </c>
      <c r="Q41" s="17">
        <v>-259.45</v>
      </c>
      <c r="R41" s="16">
        <f t="shared" si="40"/>
        <v>6780.1900000000005</v>
      </c>
      <c r="S41" s="17">
        <v>-40</v>
      </c>
      <c r="T41" s="16">
        <v>0</v>
      </c>
      <c r="U41" s="19">
        <f>R41+S41+T41</f>
        <v>6740.1900000000005</v>
      </c>
      <c r="V41" s="20"/>
      <c r="W41" s="21">
        <v>-398.39</v>
      </c>
    </row>
    <row r="42" spans="1:23" x14ac:dyDescent="0.25">
      <c r="A42" s="46" t="s">
        <v>23</v>
      </c>
      <c r="B42" s="46"/>
      <c r="C42" s="25">
        <f>SUM(C27:C41)</f>
        <v>80678.91</v>
      </c>
      <c r="D42" s="32">
        <f>SUM(D27:D41)</f>
        <v>987.89</v>
      </c>
      <c r="E42" s="32">
        <f>SUM(E27:E41)</f>
        <v>81666.8</v>
      </c>
      <c r="F42" s="47" t="s">
        <v>150</v>
      </c>
      <c r="G42" s="48"/>
      <c r="H42" s="25">
        <f>SUM(H27:H41)</f>
        <v>107158.29000000002</v>
      </c>
      <c r="I42" s="25">
        <f t="shared" ref="I42:T42" si="43">SUM(I27:I41)</f>
        <v>79.800000000000011</v>
      </c>
      <c r="J42" s="25">
        <v>0</v>
      </c>
      <c r="K42" s="25">
        <f t="shared" si="43"/>
        <v>10715.86</v>
      </c>
      <c r="L42" s="25">
        <f t="shared" si="43"/>
        <v>1676.69</v>
      </c>
      <c r="M42" s="25">
        <f t="shared" si="43"/>
        <v>119330.64000000001</v>
      </c>
      <c r="N42" s="25">
        <f t="shared" si="43"/>
        <v>107314.78</v>
      </c>
      <c r="O42" s="25">
        <f t="shared" si="43"/>
        <v>-33599.880000000012</v>
      </c>
      <c r="P42" s="25">
        <f t="shared" si="43"/>
        <v>-1847.9399999999998</v>
      </c>
      <c r="Q42" s="25">
        <f t="shared" si="43"/>
        <v>-3023.91</v>
      </c>
      <c r="R42" s="25">
        <f t="shared" si="43"/>
        <v>80858.909999999989</v>
      </c>
      <c r="S42" s="25">
        <f t="shared" si="43"/>
        <v>-480</v>
      </c>
      <c r="T42" s="25">
        <f t="shared" si="43"/>
        <v>140.44999999999999</v>
      </c>
      <c r="U42" s="25">
        <f>SUM(U27:U41)</f>
        <v>81807.249999999985</v>
      </c>
      <c r="V42" s="25"/>
      <c r="W42" s="25">
        <f>SUM(W27:W41)</f>
        <v>-4780.6799999999994</v>
      </c>
    </row>
    <row r="43" spans="1:23" x14ac:dyDescent="0.25">
      <c r="B43" s="2"/>
      <c r="C43" s="1"/>
      <c r="D43" s="1"/>
      <c r="E43" s="1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6"/>
      <c r="U43" s="5"/>
      <c r="V43" s="5"/>
      <c r="W43" s="5"/>
    </row>
    <row r="44" spans="1:23" s="3" customFormat="1" x14ac:dyDescent="0.25">
      <c r="A44" s="22" t="s">
        <v>0</v>
      </c>
      <c r="B44" s="22" t="s">
        <v>26</v>
      </c>
      <c r="C44" s="22" t="s">
        <v>24</v>
      </c>
      <c r="D44" s="7" t="s">
        <v>47</v>
      </c>
      <c r="E44" s="7" t="s">
        <v>48</v>
      </c>
      <c r="F44" s="22" t="s">
        <v>1</v>
      </c>
      <c r="G44" s="22" t="s">
        <v>2</v>
      </c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7"/>
      <c r="V44" s="27"/>
      <c r="W44" s="27"/>
    </row>
    <row r="45" spans="1:23" x14ac:dyDescent="0.25">
      <c r="A45" s="22" t="s">
        <v>183</v>
      </c>
      <c r="B45" s="23">
        <v>44925</v>
      </c>
      <c r="C45" s="13">
        <v>6800.87</v>
      </c>
      <c r="D45" s="24"/>
      <c r="E45" s="13">
        <f>C45+D45</f>
        <v>6800.87</v>
      </c>
      <c r="F45" s="24" t="s">
        <v>184</v>
      </c>
      <c r="G45" s="24"/>
      <c r="H45" s="16">
        <v>9158.52</v>
      </c>
      <c r="I45" s="16">
        <v>6.65</v>
      </c>
      <c r="J45" s="16">
        <v>0</v>
      </c>
      <c r="K45" s="16">
        <v>915.85</v>
      </c>
      <c r="L45" s="16">
        <v>0</v>
      </c>
      <c r="M45" s="16">
        <f t="shared" ref="M45" si="44">H45+I45+K45+L45</f>
        <v>10081.02</v>
      </c>
      <c r="N45" s="16">
        <f t="shared" ref="N45" si="45">H45+I45+L45</f>
        <v>9165.17</v>
      </c>
      <c r="O45" s="17">
        <v>-2828.75</v>
      </c>
      <c r="P45" s="17">
        <v>-155.58000000000001</v>
      </c>
      <c r="Q45" s="17">
        <v>-254.58</v>
      </c>
      <c r="R45" s="16">
        <f t="shared" ref="R45" si="46">M45+O45+P45+Q45</f>
        <v>6842.1100000000006</v>
      </c>
      <c r="S45" s="17">
        <v>-40</v>
      </c>
      <c r="T45" s="16">
        <v>0</v>
      </c>
      <c r="U45" s="19">
        <f t="shared" ref="U45" si="47">R45+S45+T45</f>
        <v>6802.1100000000006</v>
      </c>
      <c r="V45" s="20"/>
      <c r="W45" s="21">
        <v>-390.18</v>
      </c>
    </row>
    <row r="46" spans="1:23" x14ac:dyDescent="0.25">
      <c r="A46" s="22" t="s">
        <v>191</v>
      </c>
      <c r="B46" s="23">
        <v>44957</v>
      </c>
      <c r="C46" s="13">
        <v>6800.87</v>
      </c>
      <c r="D46" s="24"/>
      <c r="E46" s="13">
        <f t="shared" ref="E46:E59" si="48">C46+D46</f>
        <v>6800.87</v>
      </c>
      <c r="F46" s="24" t="s">
        <v>192</v>
      </c>
      <c r="G46" s="24"/>
      <c r="H46" s="16">
        <v>9158.52</v>
      </c>
      <c r="I46" s="16">
        <v>6.65</v>
      </c>
      <c r="J46" s="16">
        <v>0</v>
      </c>
      <c r="K46" s="16">
        <v>915.85</v>
      </c>
      <c r="L46" s="16">
        <v>0</v>
      </c>
      <c r="M46" s="16">
        <f t="shared" ref="M46" si="49">H46+I46+K46+L46</f>
        <v>10081.02</v>
      </c>
      <c r="N46" s="16">
        <f t="shared" ref="N46" si="50">H46+I46+L46</f>
        <v>9165.17</v>
      </c>
      <c r="O46" s="17">
        <v>-2828.75</v>
      </c>
      <c r="P46" s="17">
        <v>-155.58000000000001</v>
      </c>
      <c r="Q46" s="17">
        <v>-254.58</v>
      </c>
      <c r="R46" s="16">
        <f t="shared" ref="R46" si="51">M46+O46+P46+Q46</f>
        <v>6842.1100000000006</v>
      </c>
      <c r="S46" s="17">
        <v>-40</v>
      </c>
      <c r="T46" s="16">
        <v>0</v>
      </c>
      <c r="U46" s="19">
        <f t="shared" ref="U46" si="52">R46+S46+T46</f>
        <v>6802.1100000000006</v>
      </c>
      <c r="V46" s="20"/>
      <c r="W46" s="21">
        <v>-390.18</v>
      </c>
    </row>
    <row r="47" spans="1:23" x14ac:dyDescent="0.25">
      <c r="A47" s="22" t="s">
        <v>193</v>
      </c>
      <c r="B47" s="23">
        <v>44963</v>
      </c>
      <c r="C47" s="13"/>
      <c r="D47" s="13">
        <v>502</v>
      </c>
      <c r="E47" s="13">
        <f t="shared" si="48"/>
        <v>502</v>
      </c>
      <c r="F47" s="24" t="s">
        <v>194</v>
      </c>
      <c r="G47" s="31" t="s">
        <v>195</v>
      </c>
      <c r="H47" s="16"/>
      <c r="I47" s="16"/>
      <c r="J47" s="16"/>
      <c r="K47" s="16"/>
      <c r="L47" s="16"/>
      <c r="M47" s="16"/>
      <c r="N47" s="16"/>
      <c r="O47" s="17"/>
      <c r="P47" s="17"/>
      <c r="Q47" s="17"/>
      <c r="R47" s="16"/>
      <c r="S47" s="17"/>
      <c r="T47" s="16"/>
      <c r="U47" s="19">
        <v>502</v>
      </c>
      <c r="V47" s="20"/>
      <c r="W47" s="21"/>
    </row>
    <row r="48" spans="1:23" x14ac:dyDescent="0.25">
      <c r="A48" s="22" t="s">
        <v>196</v>
      </c>
      <c r="B48" s="23">
        <v>44981</v>
      </c>
      <c r="C48" s="13"/>
      <c r="D48" s="13">
        <v>502</v>
      </c>
      <c r="E48" s="13">
        <f t="shared" si="48"/>
        <v>502</v>
      </c>
      <c r="F48" s="24" t="s">
        <v>194</v>
      </c>
      <c r="G48" s="31" t="s">
        <v>195</v>
      </c>
      <c r="H48" s="16"/>
      <c r="I48" s="16"/>
      <c r="J48" s="16"/>
      <c r="K48" s="16"/>
      <c r="L48" s="16"/>
      <c r="M48" s="16"/>
      <c r="N48" s="16"/>
      <c r="O48" s="17"/>
      <c r="P48" s="17"/>
      <c r="Q48" s="17"/>
      <c r="R48" s="16"/>
      <c r="S48" s="17"/>
      <c r="T48" s="16"/>
      <c r="U48" s="19">
        <v>502</v>
      </c>
      <c r="V48" s="20"/>
      <c r="W48" s="21"/>
    </row>
    <row r="49" spans="1:23" x14ac:dyDescent="0.25">
      <c r="A49" s="22" t="s">
        <v>197</v>
      </c>
      <c r="B49" s="23">
        <v>44984</v>
      </c>
      <c r="C49" s="13"/>
      <c r="D49" s="13">
        <v>502</v>
      </c>
      <c r="E49" s="13">
        <f t="shared" si="48"/>
        <v>502</v>
      </c>
      <c r="F49" s="24" t="s">
        <v>194</v>
      </c>
      <c r="G49" s="31" t="s">
        <v>195</v>
      </c>
      <c r="H49" s="16"/>
      <c r="I49" s="16"/>
      <c r="J49" s="16"/>
      <c r="K49" s="16"/>
      <c r="L49" s="16"/>
      <c r="M49" s="16"/>
      <c r="N49" s="16"/>
      <c r="O49" s="17"/>
      <c r="P49" s="17"/>
      <c r="Q49" s="17"/>
      <c r="R49" s="16"/>
      <c r="S49" s="17"/>
      <c r="T49" s="16"/>
      <c r="U49" s="19">
        <v>502</v>
      </c>
      <c r="V49" s="20"/>
      <c r="W49" s="21"/>
    </row>
    <row r="50" spans="1:23" x14ac:dyDescent="0.25">
      <c r="A50" s="22" t="s">
        <v>199</v>
      </c>
      <c r="B50" s="23">
        <v>44985</v>
      </c>
      <c r="C50" s="13">
        <v>6804.59</v>
      </c>
      <c r="D50" s="24"/>
      <c r="E50" s="13">
        <f t="shared" si="48"/>
        <v>6804.59</v>
      </c>
      <c r="F50" s="24" t="s">
        <v>198</v>
      </c>
      <c r="G50" s="24"/>
      <c r="H50" s="16">
        <v>9158.52</v>
      </c>
      <c r="I50" s="16">
        <v>6.65</v>
      </c>
      <c r="J50" s="16">
        <v>0</v>
      </c>
      <c r="K50" s="16">
        <v>915.85</v>
      </c>
      <c r="L50" s="16">
        <v>0</v>
      </c>
      <c r="M50" s="16">
        <f>H50+I50+K50+L50</f>
        <v>10081.02</v>
      </c>
      <c r="N50" s="16">
        <f t="shared" ref="N50" si="53">H50+I50+L50</f>
        <v>9165.17</v>
      </c>
      <c r="O50" s="17">
        <v>-2828.75</v>
      </c>
      <c r="P50" s="17">
        <v>-155.58000000000001</v>
      </c>
      <c r="Q50" s="17">
        <v>-254.58</v>
      </c>
      <c r="R50" s="16">
        <f t="shared" ref="R50:R53" si="54">M50+O50+P50+Q50</f>
        <v>6842.1100000000006</v>
      </c>
      <c r="S50" s="17">
        <v>-40</v>
      </c>
      <c r="T50" s="16">
        <f>2*1.24</f>
        <v>2.48</v>
      </c>
      <c r="U50" s="19">
        <f t="shared" ref="U50:U53" si="55">R50+S50+T50</f>
        <v>6804.59</v>
      </c>
      <c r="V50" s="20"/>
      <c r="W50" s="21">
        <v>-390.18</v>
      </c>
    </row>
    <row r="51" spans="1:23" x14ac:dyDescent="0.25">
      <c r="A51" s="22" t="s">
        <v>200</v>
      </c>
      <c r="B51" s="23">
        <v>45016</v>
      </c>
      <c r="C51" s="13">
        <v>6802.11</v>
      </c>
      <c r="D51" s="24"/>
      <c r="E51" s="13">
        <f t="shared" si="48"/>
        <v>6802.11</v>
      </c>
      <c r="F51" s="24" t="s">
        <v>201</v>
      </c>
      <c r="G51" s="24"/>
      <c r="H51" s="16">
        <v>9158.52</v>
      </c>
      <c r="I51" s="16">
        <v>6.65</v>
      </c>
      <c r="J51" s="16">
        <v>0</v>
      </c>
      <c r="K51" s="16">
        <v>915.85</v>
      </c>
      <c r="L51" s="16">
        <v>0</v>
      </c>
      <c r="M51" s="16">
        <f>H51+I51+K51+L51</f>
        <v>10081.02</v>
      </c>
      <c r="N51" s="16">
        <f>H51+I51+L51</f>
        <v>9165.17</v>
      </c>
      <c r="O51" s="17">
        <v>-2828.75</v>
      </c>
      <c r="P51" s="17">
        <v>-155.58000000000001</v>
      </c>
      <c r="Q51" s="17">
        <v>-254.58</v>
      </c>
      <c r="R51" s="16">
        <f t="shared" si="54"/>
        <v>6842.1100000000006</v>
      </c>
      <c r="S51" s="17">
        <v>-40</v>
      </c>
      <c r="T51" s="16">
        <v>0</v>
      </c>
      <c r="U51" s="19">
        <f t="shared" si="55"/>
        <v>6802.1100000000006</v>
      </c>
      <c r="V51" s="20"/>
      <c r="W51" s="21">
        <v>-390.18</v>
      </c>
    </row>
    <row r="52" spans="1:23" x14ac:dyDescent="0.25">
      <c r="A52" s="22" t="s">
        <v>202</v>
      </c>
      <c r="B52" s="23">
        <v>45045</v>
      </c>
      <c r="C52" s="13">
        <v>6841.97</v>
      </c>
      <c r="D52" s="24"/>
      <c r="E52" s="13">
        <f t="shared" si="48"/>
        <v>6841.97</v>
      </c>
      <c r="F52" s="24" t="s">
        <v>204</v>
      </c>
      <c r="G52" s="24"/>
      <c r="H52" s="16">
        <v>9158.52</v>
      </c>
      <c r="I52" s="16">
        <v>6.65</v>
      </c>
      <c r="J52" s="16">
        <v>0</v>
      </c>
      <c r="K52" s="16">
        <v>915.85</v>
      </c>
      <c r="L52" s="16">
        <v>76.69</v>
      </c>
      <c r="M52" s="16">
        <f>H52+I52+K52+L52</f>
        <v>10157.710000000001</v>
      </c>
      <c r="N52" s="16">
        <f>H52+I52+L52</f>
        <v>9241.86</v>
      </c>
      <c r="O52" s="17">
        <v>-2860.91</v>
      </c>
      <c r="P52" s="17">
        <v>-157.35</v>
      </c>
      <c r="Q52" s="17">
        <v>-257.48</v>
      </c>
      <c r="R52" s="16">
        <f t="shared" si="54"/>
        <v>6881.9700000000012</v>
      </c>
      <c r="S52" s="17">
        <v>-40</v>
      </c>
      <c r="T52" s="16">
        <v>0</v>
      </c>
      <c r="U52" s="19">
        <f t="shared" si="55"/>
        <v>6841.9700000000012</v>
      </c>
      <c r="V52" s="20"/>
      <c r="W52" s="21">
        <v>-390.18</v>
      </c>
    </row>
    <row r="53" spans="1:23" x14ac:dyDescent="0.25">
      <c r="A53" s="22" t="s">
        <v>203</v>
      </c>
      <c r="B53" s="23">
        <v>45077</v>
      </c>
      <c r="C53" s="13">
        <v>6802.11</v>
      </c>
      <c r="D53" s="24"/>
      <c r="E53" s="13">
        <f t="shared" si="48"/>
        <v>6802.11</v>
      </c>
      <c r="F53" s="24" t="s">
        <v>215</v>
      </c>
      <c r="G53" s="24"/>
      <c r="H53" s="16">
        <v>9158.52</v>
      </c>
      <c r="I53" s="16">
        <v>6.65</v>
      </c>
      <c r="J53" s="16">
        <v>0</v>
      </c>
      <c r="K53" s="16">
        <v>915.85</v>
      </c>
      <c r="L53" s="16">
        <v>0</v>
      </c>
      <c r="M53" s="16">
        <f>H53+I53+K53+L53</f>
        <v>10081.02</v>
      </c>
      <c r="N53" s="16">
        <f>H53+I53+L53</f>
        <v>9165.17</v>
      </c>
      <c r="O53" s="17">
        <v>-2828.75</v>
      </c>
      <c r="P53" s="17">
        <v>-155.58000000000001</v>
      </c>
      <c r="Q53" s="17">
        <v>-254.58</v>
      </c>
      <c r="R53" s="16">
        <f t="shared" si="54"/>
        <v>6842.1100000000006</v>
      </c>
      <c r="S53" s="17">
        <v>-40</v>
      </c>
      <c r="T53" s="16">
        <v>0</v>
      </c>
      <c r="U53" s="19">
        <f t="shared" si="55"/>
        <v>6802.1100000000006</v>
      </c>
      <c r="V53" s="20"/>
      <c r="W53" s="21">
        <v>-390.18</v>
      </c>
    </row>
    <row r="54" spans="1:23" x14ac:dyDescent="0.25">
      <c r="A54" s="22" t="s">
        <v>205</v>
      </c>
      <c r="B54" s="23">
        <v>45107</v>
      </c>
      <c r="C54" s="13">
        <v>6802.11</v>
      </c>
      <c r="D54" s="24"/>
      <c r="E54" s="13">
        <f t="shared" si="48"/>
        <v>6802.11</v>
      </c>
      <c r="F54" s="24" t="s">
        <v>220</v>
      </c>
      <c r="G54" s="24"/>
      <c r="H54" s="16">
        <v>9158.52</v>
      </c>
      <c r="I54" s="16">
        <v>6.65</v>
      </c>
      <c r="J54" s="16">
        <v>0</v>
      </c>
      <c r="K54" s="16">
        <v>915.85</v>
      </c>
      <c r="L54" s="16">
        <v>0</v>
      </c>
      <c r="M54" s="16">
        <f t="shared" ref="M54:M59" si="56">H54+I54+K54+L54</f>
        <v>10081.02</v>
      </c>
      <c r="N54" s="16">
        <f t="shared" ref="N54:N58" si="57">H54+I54+L54</f>
        <v>9165.17</v>
      </c>
      <c r="O54" s="17">
        <v>-2828.75</v>
      </c>
      <c r="P54" s="17">
        <v>-155.58000000000001</v>
      </c>
      <c r="Q54" s="17">
        <v>-254.58</v>
      </c>
      <c r="R54" s="16">
        <f t="shared" ref="R54:R59" si="58">M54+O54+P54+Q54</f>
        <v>6842.1100000000006</v>
      </c>
      <c r="S54" s="17">
        <v>-40</v>
      </c>
      <c r="T54" s="16">
        <v>0</v>
      </c>
      <c r="U54" s="19">
        <f t="shared" ref="U54:U58" si="59">R54+S54+T54</f>
        <v>6802.1100000000006</v>
      </c>
      <c r="V54" s="20"/>
      <c r="W54" s="21">
        <v>-390.18</v>
      </c>
    </row>
    <row r="55" spans="1:23" x14ac:dyDescent="0.25">
      <c r="A55" s="22" t="s">
        <v>217</v>
      </c>
      <c r="B55" s="23">
        <v>45138</v>
      </c>
      <c r="C55" s="13">
        <v>6802.11</v>
      </c>
      <c r="D55" s="24"/>
      <c r="E55" s="13">
        <f t="shared" si="48"/>
        <v>6802.11</v>
      </c>
      <c r="F55" s="24" t="s">
        <v>221</v>
      </c>
      <c r="G55" s="24"/>
      <c r="H55" s="16">
        <v>9158.52</v>
      </c>
      <c r="I55" s="16">
        <v>6.65</v>
      </c>
      <c r="J55" s="16">
        <v>0</v>
      </c>
      <c r="K55" s="16">
        <v>915.85</v>
      </c>
      <c r="L55" s="16">
        <v>0</v>
      </c>
      <c r="M55" s="16">
        <f t="shared" si="56"/>
        <v>10081.02</v>
      </c>
      <c r="N55" s="16">
        <f t="shared" si="57"/>
        <v>9165.17</v>
      </c>
      <c r="O55" s="17">
        <v>-2828.75</v>
      </c>
      <c r="P55" s="17">
        <v>-155.58000000000001</v>
      </c>
      <c r="Q55" s="17">
        <v>-254.58</v>
      </c>
      <c r="R55" s="16">
        <f t="shared" si="58"/>
        <v>6842.1100000000006</v>
      </c>
      <c r="S55" s="17">
        <v>-40</v>
      </c>
      <c r="T55" s="16">
        <v>0</v>
      </c>
      <c r="U55" s="19">
        <f t="shared" si="59"/>
        <v>6802.1100000000006</v>
      </c>
      <c r="V55" s="20"/>
      <c r="W55" s="21">
        <v>-390.18</v>
      </c>
    </row>
    <row r="56" spans="1:23" x14ac:dyDescent="0.25">
      <c r="A56" s="22" t="s">
        <v>219</v>
      </c>
      <c r="B56" s="23">
        <v>45169</v>
      </c>
      <c r="C56" s="13">
        <v>6802.11</v>
      </c>
      <c r="D56" s="24"/>
      <c r="E56" s="13">
        <f t="shared" si="48"/>
        <v>6802.11</v>
      </c>
      <c r="F56" s="24" t="s">
        <v>223</v>
      </c>
      <c r="G56" s="24"/>
      <c r="H56" s="16">
        <v>9158.52</v>
      </c>
      <c r="I56" s="16">
        <v>6.65</v>
      </c>
      <c r="J56" s="16">
        <v>0</v>
      </c>
      <c r="K56" s="16">
        <v>915.85</v>
      </c>
      <c r="L56" s="16">
        <v>0</v>
      </c>
      <c r="M56" s="16">
        <f t="shared" si="56"/>
        <v>10081.02</v>
      </c>
      <c r="N56" s="16">
        <f t="shared" si="57"/>
        <v>9165.17</v>
      </c>
      <c r="O56" s="17">
        <v>-2828.75</v>
      </c>
      <c r="P56" s="17">
        <v>-155.58000000000001</v>
      </c>
      <c r="Q56" s="17">
        <v>-254.58</v>
      </c>
      <c r="R56" s="16">
        <f t="shared" si="58"/>
        <v>6842.1100000000006</v>
      </c>
      <c r="S56" s="17">
        <v>-40</v>
      </c>
      <c r="T56" s="16">
        <v>0</v>
      </c>
      <c r="U56" s="19">
        <f t="shared" si="59"/>
        <v>6802.1100000000006</v>
      </c>
      <c r="V56" s="20"/>
      <c r="W56" s="21">
        <v>-390.18</v>
      </c>
    </row>
    <row r="57" spans="1:23" x14ac:dyDescent="0.25">
      <c r="A57" s="22" t="s">
        <v>222</v>
      </c>
      <c r="B57" s="23">
        <v>45198</v>
      </c>
      <c r="C57" s="13">
        <v>6837.86</v>
      </c>
      <c r="D57" s="24"/>
      <c r="E57" s="13">
        <f t="shared" si="48"/>
        <v>6837.86</v>
      </c>
      <c r="F57" s="24" t="s">
        <v>224</v>
      </c>
      <c r="G57" s="24"/>
      <c r="H57" s="16">
        <v>9158.52</v>
      </c>
      <c r="I57" s="16">
        <v>6.65</v>
      </c>
      <c r="J57" s="16">
        <v>0</v>
      </c>
      <c r="K57" s="16">
        <v>915.85</v>
      </c>
      <c r="L57" s="16">
        <v>0</v>
      </c>
      <c r="M57" s="16">
        <f t="shared" si="56"/>
        <v>10081.02</v>
      </c>
      <c r="N57" s="16">
        <f t="shared" si="57"/>
        <v>9165.17</v>
      </c>
      <c r="O57" s="17">
        <v>-2828.75</v>
      </c>
      <c r="P57" s="17">
        <v>-155.58000000000001</v>
      </c>
      <c r="Q57" s="17">
        <v>-254.58</v>
      </c>
      <c r="R57" s="16">
        <f t="shared" si="58"/>
        <v>6842.1100000000006</v>
      </c>
      <c r="S57" s="17">
        <v>-40</v>
      </c>
      <c r="T57" s="16">
        <v>35.75</v>
      </c>
      <c r="U57" s="19">
        <f t="shared" si="59"/>
        <v>6837.8600000000006</v>
      </c>
      <c r="V57" s="20"/>
      <c r="W57" s="21">
        <v>-390.18</v>
      </c>
    </row>
    <row r="58" spans="1:23" x14ac:dyDescent="0.25">
      <c r="A58" s="22" t="s">
        <v>225</v>
      </c>
      <c r="B58" s="23">
        <v>45230</v>
      </c>
      <c r="C58" s="13">
        <v>6802.11</v>
      </c>
      <c r="D58" s="24"/>
      <c r="E58" s="13">
        <f t="shared" si="48"/>
        <v>6802.11</v>
      </c>
      <c r="F58" s="24" t="s">
        <v>226</v>
      </c>
      <c r="G58" s="24"/>
      <c r="H58" s="16">
        <v>9158.52</v>
      </c>
      <c r="I58" s="16">
        <v>6.65</v>
      </c>
      <c r="J58" s="16">
        <v>0</v>
      </c>
      <c r="K58" s="16">
        <v>915.85</v>
      </c>
      <c r="L58" s="16">
        <v>0</v>
      </c>
      <c r="M58" s="16">
        <f t="shared" si="56"/>
        <v>10081.02</v>
      </c>
      <c r="N58" s="16">
        <f t="shared" si="57"/>
        <v>9165.17</v>
      </c>
      <c r="O58" s="17">
        <v>-2828.75</v>
      </c>
      <c r="P58" s="17">
        <v>-155.58000000000001</v>
      </c>
      <c r="Q58" s="17">
        <v>-254.58</v>
      </c>
      <c r="R58" s="16">
        <f t="shared" si="58"/>
        <v>6842.1100000000006</v>
      </c>
      <c r="S58" s="17">
        <v>-40</v>
      </c>
      <c r="T58" s="16">
        <v>0</v>
      </c>
      <c r="U58" s="19">
        <f t="shared" si="59"/>
        <v>6802.1100000000006</v>
      </c>
      <c r="V58" s="20"/>
      <c r="W58" s="21">
        <v>-390.18</v>
      </c>
    </row>
    <row r="59" spans="1:23" x14ac:dyDescent="0.25">
      <c r="A59" s="22" t="s">
        <v>227</v>
      </c>
      <c r="B59" s="23">
        <v>45260</v>
      </c>
      <c r="C59" s="13">
        <v>6802.27</v>
      </c>
      <c r="D59" s="24"/>
      <c r="E59" s="13">
        <f t="shared" si="48"/>
        <v>6802.27</v>
      </c>
      <c r="F59" s="24" t="s">
        <v>228</v>
      </c>
      <c r="G59" s="24"/>
      <c r="H59" s="16">
        <v>9158.52</v>
      </c>
      <c r="I59" s="16">
        <v>6.65</v>
      </c>
      <c r="J59" s="16">
        <v>0</v>
      </c>
      <c r="K59" s="16">
        <v>915.85</v>
      </c>
      <c r="L59" s="16">
        <v>1800</v>
      </c>
      <c r="M59" s="16">
        <f t="shared" si="56"/>
        <v>11881.02</v>
      </c>
      <c r="N59" s="16">
        <v>9165.17</v>
      </c>
      <c r="O59" s="17">
        <v>-2828.59</v>
      </c>
      <c r="P59" s="17">
        <v>-155.58000000000001</v>
      </c>
      <c r="Q59" s="17">
        <v>-254.58</v>
      </c>
      <c r="R59" s="16">
        <f t="shared" si="58"/>
        <v>8642.27</v>
      </c>
      <c r="S59" s="17">
        <v>-40</v>
      </c>
      <c r="T59" s="16"/>
      <c r="U59" s="19">
        <f>R59+S59+T59</f>
        <v>8602.27</v>
      </c>
      <c r="V59" s="20"/>
      <c r="W59" s="21">
        <v>-390.18</v>
      </c>
    </row>
    <row r="60" spans="1:23" x14ac:dyDescent="0.25">
      <c r="A60" s="22" t="s">
        <v>229</v>
      </c>
      <c r="B60" s="23">
        <v>45275</v>
      </c>
      <c r="C60" s="13"/>
      <c r="D60" s="13">
        <v>1250</v>
      </c>
      <c r="E60" s="13">
        <v>1250</v>
      </c>
      <c r="F60" s="24" t="s">
        <v>232</v>
      </c>
      <c r="G60" s="31" t="s">
        <v>230</v>
      </c>
      <c r="H60" s="16"/>
      <c r="I60" s="16"/>
      <c r="J60" s="16"/>
      <c r="K60" s="16"/>
      <c r="L60" s="16"/>
      <c r="M60" s="16"/>
      <c r="N60" s="16"/>
      <c r="O60" s="17"/>
      <c r="P60" s="17"/>
      <c r="Q60" s="17"/>
      <c r="R60" s="16"/>
      <c r="S60" s="17"/>
      <c r="T60" s="16"/>
      <c r="U60" s="19">
        <v>1250</v>
      </c>
      <c r="V60" s="20"/>
      <c r="W60" s="21"/>
    </row>
    <row r="61" spans="1:23" x14ac:dyDescent="0.25">
      <c r="A61" s="46" t="s">
        <v>23</v>
      </c>
      <c r="B61" s="46"/>
      <c r="C61" s="25">
        <f>SUM(C45:C60)</f>
        <v>81701.090000000011</v>
      </c>
      <c r="D61" s="32">
        <f>SUM(D45:D60)</f>
        <v>2756</v>
      </c>
      <c r="E61" s="32">
        <f>SUM(E45:E60)</f>
        <v>84457.090000000011</v>
      </c>
      <c r="F61" s="47" t="s">
        <v>182</v>
      </c>
      <c r="G61" s="48"/>
      <c r="H61" s="25">
        <f t="shared" ref="H61:U61" si="60">SUM(H45:H60)</f>
        <v>109902.24000000003</v>
      </c>
      <c r="I61" s="25">
        <f t="shared" si="60"/>
        <v>79.800000000000011</v>
      </c>
      <c r="J61" s="25">
        <v>0</v>
      </c>
      <c r="K61" s="25">
        <f t="shared" si="60"/>
        <v>10990.200000000003</v>
      </c>
      <c r="L61" s="25">
        <f t="shared" si="60"/>
        <v>1876.69</v>
      </c>
      <c r="M61" s="25">
        <f t="shared" si="60"/>
        <v>122848.93000000002</v>
      </c>
      <c r="N61" s="25">
        <f t="shared" si="60"/>
        <v>110058.73</v>
      </c>
      <c r="O61" s="25">
        <f t="shared" si="60"/>
        <v>-33977</v>
      </c>
      <c r="P61" s="25">
        <f t="shared" si="60"/>
        <v>-1868.7299999999998</v>
      </c>
      <c r="Q61" s="25">
        <f t="shared" si="60"/>
        <v>-3057.8599999999997</v>
      </c>
      <c r="R61" s="25">
        <f t="shared" si="60"/>
        <v>83945.340000000011</v>
      </c>
      <c r="S61" s="25">
        <f t="shared" si="60"/>
        <v>-480</v>
      </c>
      <c r="T61" s="25">
        <f t="shared" si="60"/>
        <v>38.229999999999997</v>
      </c>
      <c r="U61" s="25">
        <f t="shared" si="60"/>
        <v>86259.57</v>
      </c>
      <c r="V61" s="25"/>
      <c r="W61" s="25">
        <f>SUM(W45:W60)</f>
        <v>-4682.16</v>
      </c>
    </row>
    <row r="62" spans="1:23" x14ac:dyDescent="0.25">
      <c r="B62" s="2"/>
      <c r="C62" s="1"/>
      <c r="D62" s="1"/>
      <c r="E62" s="1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6"/>
      <c r="U62" s="5"/>
      <c r="V62" s="5"/>
      <c r="W62" s="5"/>
    </row>
    <row r="63" spans="1:23" s="3" customFormat="1" x14ac:dyDescent="0.25">
      <c r="A63" s="22" t="s">
        <v>0</v>
      </c>
      <c r="B63" s="22" t="s">
        <v>26</v>
      </c>
      <c r="C63" s="22" t="s">
        <v>24</v>
      </c>
      <c r="D63" s="7" t="s">
        <v>47</v>
      </c>
      <c r="E63" s="7" t="s">
        <v>48</v>
      </c>
      <c r="F63" s="22" t="s">
        <v>1</v>
      </c>
      <c r="G63" s="22" t="s">
        <v>2</v>
      </c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8"/>
      <c r="U63" s="27"/>
      <c r="V63" s="27"/>
      <c r="W63" s="27"/>
    </row>
    <row r="64" spans="1:23" x14ac:dyDescent="0.25">
      <c r="A64" s="22" t="s">
        <v>218</v>
      </c>
      <c r="B64" s="23">
        <v>45289</v>
      </c>
      <c r="C64" s="13">
        <v>7241.84</v>
      </c>
      <c r="D64" s="24"/>
      <c r="E64" s="13">
        <f>C64+D64</f>
        <v>7241.84</v>
      </c>
      <c r="F64" s="24" t="s">
        <v>231</v>
      </c>
      <c r="G64" s="24"/>
      <c r="H64" s="16">
        <v>9158.52</v>
      </c>
      <c r="I64" s="16">
        <v>6.65</v>
      </c>
      <c r="J64" s="16">
        <v>0</v>
      </c>
      <c r="K64" s="16">
        <v>915.85</v>
      </c>
      <c r="L64" s="16">
        <v>120</v>
      </c>
      <c r="M64" s="16">
        <f t="shared" ref="M64" si="61">H64+I64+K64+L64</f>
        <v>10201.02</v>
      </c>
      <c r="N64" s="16">
        <v>9165.17</v>
      </c>
      <c r="O64" s="17">
        <v>-2776.33</v>
      </c>
      <c r="P64" s="17">
        <v>-150.59</v>
      </c>
      <c r="Q64" s="17">
        <v>-249.86</v>
      </c>
      <c r="R64" s="16">
        <f t="shared" ref="R64" si="62">M64+O64+P64+Q64</f>
        <v>7024.2400000000007</v>
      </c>
      <c r="S64" s="17">
        <v>-40</v>
      </c>
      <c r="T64" s="16">
        <v>377.6</v>
      </c>
      <c r="U64" s="19">
        <f>R64+S64+T64</f>
        <v>7361.8400000000011</v>
      </c>
      <c r="V64" s="20"/>
      <c r="W64" s="21">
        <v>-390.18</v>
      </c>
    </row>
    <row r="65" spans="1:23" x14ac:dyDescent="0.25">
      <c r="A65" s="22" t="s">
        <v>234</v>
      </c>
      <c r="B65" s="23">
        <v>45310</v>
      </c>
      <c r="C65" s="13"/>
      <c r="D65" s="13">
        <v>2500</v>
      </c>
      <c r="E65" s="13">
        <f t="shared" ref="E65:E79" si="63">C65+D65</f>
        <v>2500</v>
      </c>
      <c r="F65" s="24" t="s">
        <v>238</v>
      </c>
      <c r="G65" s="31" t="s">
        <v>230</v>
      </c>
      <c r="H65" s="16"/>
      <c r="I65" s="16"/>
      <c r="J65" s="16"/>
      <c r="K65" s="16"/>
      <c r="L65" s="16"/>
      <c r="M65" s="16"/>
      <c r="N65" s="16"/>
      <c r="O65" s="17"/>
      <c r="P65" s="17"/>
      <c r="Q65" s="17"/>
      <c r="R65" s="16"/>
      <c r="S65" s="17"/>
      <c r="T65" s="16"/>
      <c r="U65" s="19">
        <v>2500</v>
      </c>
      <c r="V65" s="20"/>
      <c r="W65" s="21"/>
    </row>
    <row r="66" spans="1:23" x14ac:dyDescent="0.25">
      <c r="A66" s="22" t="s">
        <v>239</v>
      </c>
      <c r="B66" s="23">
        <v>45322</v>
      </c>
      <c r="C66" s="13">
        <v>6864.24</v>
      </c>
      <c r="D66" s="13"/>
      <c r="E66" s="13">
        <f t="shared" si="63"/>
        <v>6864.24</v>
      </c>
      <c r="F66" s="24" t="s">
        <v>240</v>
      </c>
      <c r="G66" s="31"/>
      <c r="H66" s="16">
        <v>9158.52</v>
      </c>
      <c r="I66" s="16">
        <v>6.65</v>
      </c>
      <c r="J66" s="16">
        <v>0</v>
      </c>
      <c r="K66" s="16">
        <v>915.85</v>
      </c>
      <c r="L66" s="16">
        <v>120</v>
      </c>
      <c r="M66" s="16">
        <f t="shared" ref="M66:M69" si="64">H66+I66+K66+L66</f>
        <v>10201.02</v>
      </c>
      <c r="N66" s="16">
        <v>9165.17</v>
      </c>
      <c r="O66" s="17">
        <v>-2776.33</v>
      </c>
      <c r="P66" s="17">
        <v>-150.59</v>
      </c>
      <c r="Q66" s="17">
        <v>-249.86</v>
      </c>
      <c r="R66" s="16">
        <f t="shared" ref="R66:R67" si="65">M66+O66+P66+Q66</f>
        <v>7024.2400000000007</v>
      </c>
      <c r="S66" s="17">
        <v>-40</v>
      </c>
      <c r="T66" s="16"/>
      <c r="U66" s="19">
        <f>R66+S66+T66</f>
        <v>6984.2400000000007</v>
      </c>
      <c r="V66" s="20"/>
      <c r="W66" s="21">
        <v>-395.54</v>
      </c>
    </row>
    <row r="67" spans="1:23" x14ac:dyDescent="0.25">
      <c r="A67" s="22" t="s">
        <v>253</v>
      </c>
      <c r="B67" s="23">
        <v>45351</v>
      </c>
      <c r="C67" s="13">
        <v>9024.24</v>
      </c>
      <c r="D67" s="13"/>
      <c r="E67" s="13">
        <f t="shared" si="63"/>
        <v>9024.24</v>
      </c>
      <c r="F67" s="24" t="s">
        <v>254</v>
      </c>
      <c r="G67" s="31" t="s">
        <v>255</v>
      </c>
      <c r="H67" s="16">
        <v>9158.52</v>
      </c>
      <c r="I67" s="16">
        <v>6.65</v>
      </c>
      <c r="J67" s="16">
        <v>0</v>
      </c>
      <c r="K67" s="16">
        <v>915.85</v>
      </c>
      <c r="L67" s="16">
        <v>120</v>
      </c>
      <c r="M67" s="16">
        <f t="shared" si="64"/>
        <v>10201.02</v>
      </c>
      <c r="N67" s="16">
        <v>9165.17</v>
      </c>
      <c r="O67" s="17">
        <v>-2776.33</v>
      </c>
      <c r="P67" s="17">
        <v>-150.59</v>
      </c>
      <c r="Q67" s="17">
        <v>-249.86</v>
      </c>
      <c r="R67" s="16">
        <f t="shared" si="65"/>
        <v>7024.2400000000007</v>
      </c>
      <c r="S67" s="17">
        <v>-40</v>
      </c>
      <c r="T67" s="16">
        <f>1800+120+120</f>
        <v>2040</v>
      </c>
      <c r="U67" s="19">
        <f>R67+S67+T67</f>
        <v>9024.2400000000016</v>
      </c>
      <c r="V67" s="20"/>
      <c r="W67" s="21">
        <v>-395.54</v>
      </c>
    </row>
    <row r="68" spans="1:23" x14ac:dyDescent="0.25">
      <c r="A68" s="22" t="s">
        <v>256</v>
      </c>
      <c r="B68" s="23">
        <v>45372</v>
      </c>
      <c r="C68" s="13"/>
      <c r="D68" s="13">
        <v>420</v>
      </c>
      <c r="E68" s="13">
        <f t="shared" si="63"/>
        <v>420</v>
      </c>
      <c r="F68" s="24" t="s">
        <v>257</v>
      </c>
      <c r="G68" s="31"/>
      <c r="H68" s="16"/>
      <c r="I68" s="16"/>
      <c r="J68" s="16"/>
      <c r="K68" s="16"/>
      <c r="L68" s="16"/>
      <c r="M68" s="16"/>
      <c r="N68" s="16"/>
      <c r="O68" s="17"/>
      <c r="P68" s="17"/>
      <c r="Q68" s="17"/>
      <c r="R68" s="16"/>
      <c r="S68" s="17"/>
      <c r="T68" s="16"/>
      <c r="U68" s="19">
        <v>420</v>
      </c>
      <c r="V68" s="20"/>
      <c r="W68" s="21"/>
    </row>
    <row r="69" spans="1:23" x14ac:dyDescent="0.25">
      <c r="A69" s="22" t="s">
        <v>258</v>
      </c>
      <c r="B69" s="23">
        <v>45379</v>
      </c>
      <c r="C69" s="13">
        <v>6984.24</v>
      </c>
      <c r="D69" s="24"/>
      <c r="E69" s="13">
        <f t="shared" si="63"/>
        <v>6984.24</v>
      </c>
      <c r="F69" s="24" t="s">
        <v>259</v>
      </c>
      <c r="G69" s="24" t="s">
        <v>260</v>
      </c>
      <c r="H69" s="16">
        <v>9158.52</v>
      </c>
      <c r="I69" s="16">
        <v>6.65</v>
      </c>
      <c r="J69" s="16">
        <v>0</v>
      </c>
      <c r="K69" s="16">
        <v>915.85</v>
      </c>
      <c r="L69" s="16">
        <v>120</v>
      </c>
      <c r="M69" s="16">
        <f t="shared" si="64"/>
        <v>10201.02</v>
      </c>
      <c r="N69" s="16">
        <v>9165.17</v>
      </c>
      <c r="O69" s="17">
        <v>-2776.33</v>
      </c>
      <c r="P69" s="17">
        <v>-150.59</v>
      </c>
      <c r="Q69" s="17">
        <v>-249.86</v>
      </c>
      <c r="R69" s="16">
        <f t="shared" ref="R69:R71" si="66">M69+O69+P69+Q69</f>
        <v>7024.2400000000007</v>
      </c>
      <c r="S69" s="17">
        <v>-40</v>
      </c>
      <c r="T69" s="16">
        <v>0</v>
      </c>
      <c r="U69" s="19">
        <f t="shared" ref="U69:U74" si="67">R69+S69+T69</f>
        <v>6984.2400000000007</v>
      </c>
      <c r="V69" s="20"/>
      <c r="W69" s="21">
        <v>-395.54</v>
      </c>
    </row>
    <row r="70" spans="1:23" x14ac:dyDescent="0.25">
      <c r="A70" s="22" t="s">
        <v>261</v>
      </c>
      <c r="B70" s="23">
        <v>45412</v>
      </c>
      <c r="C70" s="13">
        <v>7022.03</v>
      </c>
      <c r="D70" s="24"/>
      <c r="E70" s="13">
        <f t="shared" si="63"/>
        <v>7022.03</v>
      </c>
      <c r="F70" s="24" t="s">
        <v>263</v>
      </c>
      <c r="G70" s="24" t="s">
        <v>264</v>
      </c>
      <c r="H70" s="16">
        <v>9158.52</v>
      </c>
      <c r="I70" s="16">
        <v>6.65</v>
      </c>
      <c r="J70" s="16">
        <v>0</v>
      </c>
      <c r="K70" s="16">
        <v>915.85</v>
      </c>
      <c r="L70" s="16">
        <f>120+76.69</f>
        <v>196.69</v>
      </c>
      <c r="M70" s="16">
        <f t="shared" ref="M70:M71" si="68">H70+I70+K70+L70</f>
        <v>10277.710000000001</v>
      </c>
      <c r="N70" s="16">
        <v>9241.86</v>
      </c>
      <c r="O70" s="17">
        <v>-2808.5</v>
      </c>
      <c r="P70" s="17">
        <v>-154.41999999999999</v>
      </c>
      <c r="Q70" s="17">
        <v>-252.76</v>
      </c>
      <c r="R70" s="16">
        <f t="shared" si="66"/>
        <v>7062.0300000000007</v>
      </c>
      <c r="S70" s="17">
        <v>-40</v>
      </c>
      <c r="T70" s="16">
        <v>0</v>
      </c>
      <c r="U70" s="19">
        <f t="shared" si="67"/>
        <v>7022.0300000000007</v>
      </c>
      <c r="V70" s="20"/>
      <c r="W70" s="21">
        <v>-395.54</v>
      </c>
    </row>
    <row r="71" spans="1:23" x14ac:dyDescent="0.25">
      <c r="A71" s="22" t="s">
        <v>262</v>
      </c>
      <c r="B71" s="23">
        <v>45443</v>
      </c>
      <c r="C71" s="13">
        <v>6984.24</v>
      </c>
      <c r="D71" s="24"/>
      <c r="E71" s="13">
        <f t="shared" si="63"/>
        <v>6984.24</v>
      </c>
      <c r="F71" s="24" t="s">
        <v>277</v>
      </c>
      <c r="G71" s="24" t="s">
        <v>260</v>
      </c>
      <c r="H71" s="16">
        <v>9158.52</v>
      </c>
      <c r="I71" s="16">
        <v>6.65</v>
      </c>
      <c r="J71" s="16">
        <v>0</v>
      </c>
      <c r="K71" s="16">
        <v>915.85</v>
      </c>
      <c r="L71" s="16">
        <v>120</v>
      </c>
      <c r="M71" s="16">
        <f t="shared" si="68"/>
        <v>10201.02</v>
      </c>
      <c r="N71" s="16">
        <v>9165.17</v>
      </c>
      <c r="O71" s="17">
        <v>-2776.33</v>
      </c>
      <c r="P71" s="17">
        <v>-150.59</v>
      </c>
      <c r="Q71" s="17">
        <v>-249.86</v>
      </c>
      <c r="R71" s="16">
        <f t="shared" si="66"/>
        <v>7024.2400000000007</v>
      </c>
      <c r="S71" s="17">
        <v>-40</v>
      </c>
      <c r="T71" s="16">
        <v>0</v>
      </c>
      <c r="U71" s="19">
        <f t="shared" si="67"/>
        <v>6984.2400000000007</v>
      </c>
      <c r="V71" s="20"/>
      <c r="W71" s="21">
        <v>-395.54</v>
      </c>
    </row>
    <row r="72" spans="1:23" x14ac:dyDescent="0.25">
      <c r="A72" s="22" t="s">
        <v>266</v>
      </c>
      <c r="B72" s="23">
        <v>45471</v>
      </c>
      <c r="C72" s="13">
        <v>6984.24</v>
      </c>
      <c r="D72" s="24"/>
      <c r="E72" s="13">
        <f t="shared" si="63"/>
        <v>6984.24</v>
      </c>
      <c r="F72" s="24" t="s">
        <v>265</v>
      </c>
      <c r="G72" s="24" t="s">
        <v>260</v>
      </c>
      <c r="H72" s="16">
        <v>9158.52</v>
      </c>
      <c r="I72" s="16">
        <v>6.65</v>
      </c>
      <c r="J72" s="16">
        <v>0</v>
      </c>
      <c r="K72" s="16">
        <v>915.85</v>
      </c>
      <c r="L72" s="16">
        <v>120</v>
      </c>
      <c r="M72" s="16">
        <f t="shared" ref="M72" si="69">H72+I72+K72+L72</f>
        <v>10201.02</v>
      </c>
      <c r="N72" s="16">
        <v>9165.17</v>
      </c>
      <c r="O72" s="17">
        <v>-2776.33</v>
      </c>
      <c r="P72" s="17">
        <v>-150.59</v>
      </c>
      <c r="Q72" s="17">
        <v>-249.86</v>
      </c>
      <c r="R72" s="16">
        <f t="shared" ref="R72" si="70">M72+O72+P72+Q72</f>
        <v>7024.2400000000007</v>
      </c>
      <c r="S72" s="17">
        <v>-40</v>
      </c>
      <c r="T72" s="16">
        <v>0</v>
      </c>
      <c r="U72" s="19">
        <f t="shared" si="67"/>
        <v>6984.2400000000007</v>
      </c>
      <c r="V72" s="20"/>
      <c r="W72" s="21">
        <v>-395.54</v>
      </c>
    </row>
    <row r="73" spans="1:23" x14ac:dyDescent="0.25">
      <c r="A73" s="22" t="s">
        <v>272</v>
      </c>
      <c r="B73" s="23">
        <v>45504</v>
      </c>
      <c r="C73" s="13">
        <v>6984.24</v>
      </c>
      <c r="D73" s="24"/>
      <c r="E73" s="13">
        <f t="shared" si="63"/>
        <v>6984.24</v>
      </c>
      <c r="F73" s="24" t="s">
        <v>271</v>
      </c>
      <c r="G73" s="24" t="s">
        <v>260</v>
      </c>
      <c r="H73" s="16">
        <v>9158.52</v>
      </c>
      <c r="I73" s="16">
        <v>6.65</v>
      </c>
      <c r="J73" s="16">
        <v>0</v>
      </c>
      <c r="K73" s="16">
        <v>915.85</v>
      </c>
      <c r="L73" s="16">
        <v>120</v>
      </c>
      <c r="M73" s="16">
        <f t="shared" ref="M73" si="71">H73+I73+K73+L73</f>
        <v>10201.02</v>
      </c>
      <c r="N73" s="16">
        <v>9165.17</v>
      </c>
      <c r="O73" s="17">
        <v>-2776.33</v>
      </c>
      <c r="P73" s="17">
        <v>-150.59</v>
      </c>
      <c r="Q73" s="17">
        <v>-249.86</v>
      </c>
      <c r="R73" s="16">
        <f t="shared" ref="R73" si="72">M73+O73+P73+Q73</f>
        <v>7024.2400000000007</v>
      </c>
      <c r="S73" s="17">
        <v>-40</v>
      </c>
      <c r="T73" s="16">
        <v>0</v>
      </c>
      <c r="U73" s="19">
        <f t="shared" si="67"/>
        <v>6984.2400000000007</v>
      </c>
      <c r="V73" s="20"/>
      <c r="W73" s="21">
        <v>-395.54</v>
      </c>
    </row>
    <row r="74" spans="1:23" x14ac:dyDescent="0.25">
      <c r="A74" s="22" t="s">
        <v>274</v>
      </c>
      <c r="B74" s="23">
        <v>45534</v>
      </c>
      <c r="C74" s="13">
        <v>6984.24</v>
      </c>
      <c r="D74" s="24"/>
      <c r="E74" s="13">
        <f t="shared" si="63"/>
        <v>6984.24</v>
      </c>
      <c r="F74" s="24" t="s">
        <v>273</v>
      </c>
      <c r="G74" s="24" t="s">
        <v>260</v>
      </c>
      <c r="H74" s="16">
        <v>9158.52</v>
      </c>
      <c r="I74" s="16">
        <v>6.65</v>
      </c>
      <c r="J74" s="16">
        <v>0</v>
      </c>
      <c r="K74" s="16">
        <v>915.85</v>
      </c>
      <c r="L74" s="16">
        <v>120</v>
      </c>
      <c r="M74" s="16">
        <f t="shared" ref="M74" si="73">H74+I74+K74+L74</f>
        <v>10201.02</v>
      </c>
      <c r="N74" s="16">
        <v>9165.17</v>
      </c>
      <c r="O74" s="17">
        <v>-2776.33</v>
      </c>
      <c r="P74" s="17">
        <v>-150.59</v>
      </c>
      <c r="Q74" s="17">
        <v>-249.86</v>
      </c>
      <c r="R74" s="16">
        <f t="shared" ref="R74" si="74">M74+O74+P74+Q74</f>
        <v>7024.2400000000007</v>
      </c>
      <c r="S74" s="17">
        <v>-40</v>
      </c>
      <c r="T74" s="16">
        <v>0</v>
      </c>
      <c r="U74" s="19">
        <f t="shared" si="67"/>
        <v>6984.2400000000007</v>
      </c>
      <c r="V74" s="20"/>
      <c r="W74" s="21">
        <v>-395.54</v>
      </c>
    </row>
    <row r="75" spans="1:23" x14ac:dyDescent="0.25">
      <c r="A75" s="22" t="s">
        <v>275</v>
      </c>
      <c r="B75" s="23">
        <v>45547</v>
      </c>
      <c r="C75" s="13"/>
      <c r="D75" s="13">
        <v>420</v>
      </c>
      <c r="E75" s="13">
        <f t="shared" si="63"/>
        <v>420</v>
      </c>
      <c r="F75" s="24" t="s">
        <v>297</v>
      </c>
      <c r="G75" s="31" t="s">
        <v>290</v>
      </c>
      <c r="H75" s="16"/>
      <c r="I75" s="16"/>
      <c r="J75" s="16"/>
      <c r="K75" s="16"/>
      <c r="L75" s="16"/>
      <c r="M75" s="16"/>
      <c r="N75" s="16"/>
      <c r="O75" s="17"/>
      <c r="P75" s="17"/>
      <c r="Q75" s="17"/>
      <c r="R75" s="16"/>
      <c r="S75" s="17"/>
      <c r="T75" s="16"/>
      <c r="U75" s="19">
        <v>420</v>
      </c>
      <c r="V75" s="20"/>
      <c r="W75" s="21"/>
    </row>
    <row r="76" spans="1:23" x14ac:dyDescent="0.25">
      <c r="A76" s="22" t="s">
        <v>276</v>
      </c>
      <c r="B76" s="23">
        <v>45565</v>
      </c>
      <c r="C76" s="13">
        <v>6984.24</v>
      </c>
      <c r="D76" s="24"/>
      <c r="E76" s="13">
        <f t="shared" si="63"/>
        <v>6984.24</v>
      </c>
      <c r="F76" s="24" t="s">
        <v>278</v>
      </c>
      <c r="G76" s="24" t="s">
        <v>260</v>
      </c>
      <c r="H76" s="16">
        <v>9158.52</v>
      </c>
      <c r="I76" s="16">
        <v>6.65</v>
      </c>
      <c r="J76" s="16">
        <v>0</v>
      </c>
      <c r="K76" s="16">
        <v>915.85</v>
      </c>
      <c r="L76" s="16">
        <v>120</v>
      </c>
      <c r="M76" s="16">
        <f t="shared" ref="M76" si="75">H76+I76+K76+L76</f>
        <v>10201.02</v>
      </c>
      <c r="N76" s="16">
        <v>9165.17</v>
      </c>
      <c r="O76" s="17">
        <v>-2776.33</v>
      </c>
      <c r="P76" s="17">
        <v>-150.59</v>
      </c>
      <c r="Q76" s="17">
        <v>-249.86</v>
      </c>
      <c r="R76" s="16">
        <f t="shared" ref="R76" si="76">M76+O76+P76+Q76</f>
        <v>7024.2400000000007</v>
      </c>
      <c r="S76" s="17">
        <v>-40</v>
      </c>
      <c r="T76" s="16">
        <v>0</v>
      </c>
      <c r="U76" s="19">
        <f t="shared" ref="U76" si="77">R76+S76+T76</f>
        <v>6984.2400000000007</v>
      </c>
      <c r="V76" s="20"/>
      <c r="W76" s="21">
        <v>-395.54</v>
      </c>
    </row>
    <row r="77" spans="1:23" x14ac:dyDescent="0.25">
      <c r="A77" s="22" t="s">
        <v>280</v>
      </c>
      <c r="B77" s="23">
        <v>45596</v>
      </c>
      <c r="C77" s="13">
        <v>6864.24</v>
      </c>
      <c r="D77" s="24"/>
      <c r="E77" s="13">
        <f t="shared" si="63"/>
        <v>6864.24</v>
      </c>
      <c r="F77" s="24" t="s">
        <v>279</v>
      </c>
      <c r="G77" s="24"/>
      <c r="H77" s="16">
        <v>9158.52</v>
      </c>
      <c r="I77" s="16">
        <v>6.65</v>
      </c>
      <c r="J77" s="16">
        <v>0</v>
      </c>
      <c r="K77" s="16">
        <v>915.85</v>
      </c>
      <c r="L77" s="16">
        <v>0</v>
      </c>
      <c r="M77" s="16">
        <f t="shared" ref="M77" si="78">H77+I77+K77+L77</f>
        <v>10081.02</v>
      </c>
      <c r="N77" s="16">
        <v>9165.17</v>
      </c>
      <c r="O77" s="17">
        <v>-2776.33</v>
      </c>
      <c r="P77" s="17">
        <v>-150.59</v>
      </c>
      <c r="Q77" s="17">
        <v>-249.86</v>
      </c>
      <c r="R77" s="16">
        <f t="shared" ref="R77" si="79">M77+O77+P77+Q77</f>
        <v>6904.2400000000007</v>
      </c>
      <c r="S77" s="17">
        <v>-40</v>
      </c>
      <c r="T77" s="16">
        <v>0</v>
      </c>
      <c r="U77" s="19">
        <f t="shared" ref="U77" si="80">R77+S77+T77</f>
        <v>6864.2400000000007</v>
      </c>
      <c r="V77" s="20"/>
      <c r="W77" s="21">
        <v>-395.54</v>
      </c>
    </row>
    <row r="78" spans="1:23" x14ac:dyDescent="0.25">
      <c r="A78" s="22" t="s">
        <v>282</v>
      </c>
      <c r="B78" s="23">
        <v>45625</v>
      </c>
      <c r="C78" s="13">
        <v>7146.61</v>
      </c>
      <c r="D78" s="24"/>
      <c r="E78" s="13">
        <f t="shared" si="63"/>
        <v>7146.61</v>
      </c>
      <c r="F78" s="24" t="s">
        <v>281</v>
      </c>
      <c r="G78" s="24"/>
      <c r="H78" s="16">
        <v>9358.52</v>
      </c>
      <c r="I78" s="16">
        <v>6.65</v>
      </c>
      <c r="J78" s="16">
        <v>0</v>
      </c>
      <c r="K78" s="16">
        <v>935.85</v>
      </c>
      <c r="L78" s="16">
        <v>0</v>
      </c>
      <c r="M78" s="16">
        <f t="shared" ref="M78" si="81">H78+I78+K78+L78</f>
        <v>10301.02</v>
      </c>
      <c r="N78" s="16">
        <v>9365.17</v>
      </c>
      <c r="O78" s="17">
        <v>-2826.33</v>
      </c>
      <c r="P78" s="17">
        <v>-155.44</v>
      </c>
      <c r="Q78" s="17">
        <v>-254.36</v>
      </c>
      <c r="R78" s="16">
        <f t="shared" ref="R78" si="82">M78+O78+P78+Q78</f>
        <v>7064.8900000000012</v>
      </c>
      <c r="S78" s="17">
        <v>-40</v>
      </c>
      <c r="T78" s="16">
        <v>121.72</v>
      </c>
      <c r="U78" s="19">
        <f t="shared" ref="U78" si="83">R78+S78+T78</f>
        <v>7146.6100000000015</v>
      </c>
      <c r="V78" s="20"/>
      <c r="W78" s="21">
        <v>-395.54</v>
      </c>
    </row>
    <row r="79" spans="1:23" x14ac:dyDescent="0.25">
      <c r="A79" s="22" t="s">
        <v>283</v>
      </c>
      <c r="B79" s="23">
        <v>45646</v>
      </c>
      <c r="C79" s="13"/>
      <c r="D79" s="13">
        <v>420</v>
      </c>
      <c r="E79" s="13">
        <f t="shared" si="63"/>
        <v>420</v>
      </c>
      <c r="F79" s="24" t="s">
        <v>289</v>
      </c>
      <c r="G79" s="31" t="s">
        <v>290</v>
      </c>
      <c r="H79" s="16"/>
      <c r="I79" s="16"/>
      <c r="J79" s="16"/>
      <c r="K79" s="16"/>
      <c r="L79" s="16"/>
      <c r="M79" s="16"/>
      <c r="N79" s="16"/>
      <c r="O79" s="17"/>
      <c r="P79" s="17"/>
      <c r="Q79" s="17"/>
      <c r="R79" s="16"/>
      <c r="S79" s="17"/>
      <c r="T79" s="16"/>
      <c r="U79" s="19"/>
      <c r="V79" s="20"/>
      <c r="W79" s="21"/>
    </row>
    <row r="80" spans="1:23" x14ac:dyDescent="0.25">
      <c r="A80" s="22"/>
      <c r="B80" s="23"/>
      <c r="C80" s="13"/>
      <c r="D80" s="13"/>
      <c r="E80" s="13"/>
      <c r="F80" s="24"/>
      <c r="G80" s="31"/>
      <c r="H80" s="16"/>
      <c r="I80" s="16"/>
      <c r="J80" s="16"/>
      <c r="K80" s="16"/>
      <c r="L80" s="16"/>
      <c r="M80" s="16"/>
      <c r="N80" s="16"/>
      <c r="O80" s="17"/>
      <c r="P80" s="17"/>
      <c r="Q80" s="17"/>
      <c r="R80" s="16"/>
      <c r="S80" s="17"/>
      <c r="T80" s="16"/>
      <c r="U80" s="19"/>
      <c r="V80" s="20"/>
      <c r="W80" s="21"/>
    </row>
    <row r="81" spans="1:23" x14ac:dyDescent="0.25">
      <c r="A81" s="46" t="s">
        <v>23</v>
      </c>
      <c r="B81" s="46"/>
      <c r="C81" s="25">
        <f>SUM(C64:C80)</f>
        <v>86068.64</v>
      </c>
      <c r="D81" s="32">
        <f>SUM(D64:D80)</f>
        <v>3760</v>
      </c>
      <c r="E81" s="32">
        <f>SUM(E64:E80)</f>
        <v>89828.64</v>
      </c>
      <c r="F81" s="47" t="s">
        <v>301</v>
      </c>
      <c r="G81" s="48"/>
      <c r="H81" s="25">
        <f t="shared" ref="H81:U81" si="84">SUM(H64:H80)</f>
        <v>110102.24000000003</v>
      </c>
      <c r="I81" s="25">
        <f t="shared" si="84"/>
        <v>79.800000000000011</v>
      </c>
      <c r="J81" s="25">
        <v>0</v>
      </c>
      <c r="K81" s="25">
        <f t="shared" si="84"/>
        <v>11010.200000000003</v>
      </c>
      <c r="L81" s="25">
        <f t="shared" si="84"/>
        <v>1276.69</v>
      </c>
      <c r="M81" s="25">
        <f t="shared" si="84"/>
        <v>122468.93000000002</v>
      </c>
      <c r="N81" s="25">
        <f t="shared" si="84"/>
        <v>110258.73</v>
      </c>
      <c r="O81" s="25">
        <f t="shared" si="84"/>
        <v>-33398.130000000012</v>
      </c>
      <c r="P81" s="25">
        <f t="shared" si="84"/>
        <v>-1815.7599999999998</v>
      </c>
      <c r="Q81" s="25">
        <f t="shared" si="84"/>
        <v>-3005.7200000000007</v>
      </c>
      <c r="R81" s="25">
        <f t="shared" si="84"/>
        <v>84249.32</v>
      </c>
      <c r="S81" s="25">
        <f t="shared" si="84"/>
        <v>-480</v>
      </c>
      <c r="T81" s="25">
        <f t="shared" si="84"/>
        <v>2539.3199999999997</v>
      </c>
      <c r="U81" s="25">
        <f t="shared" si="84"/>
        <v>89648.640000000014</v>
      </c>
      <c r="V81" s="25"/>
      <c r="W81" s="25">
        <f>SUM(W64:W80)</f>
        <v>-4741.12</v>
      </c>
    </row>
    <row r="82" spans="1:23" x14ac:dyDescent="0.25">
      <c r="B82" s="2"/>
      <c r="C82" s="1"/>
      <c r="D82" s="1"/>
      <c r="E82" s="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6"/>
      <c r="U82" s="5"/>
      <c r="V82" s="5"/>
      <c r="W82" s="5"/>
    </row>
    <row r="83" spans="1:23" s="3" customFormat="1" x14ac:dyDescent="0.25">
      <c r="A83" s="22" t="s">
        <v>0</v>
      </c>
      <c r="B83" s="22" t="s">
        <v>26</v>
      </c>
      <c r="C83" s="22" t="s">
        <v>24</v>
      </c>
      <c r="D83" s="7" t="s">
        <v>47</v>
      </c>
      <c r="E83" s="7" t="s">
        <v>48</v>
      </c>
      <c r="F83" s="22" t="s">
        <v>1</v>
      </c>
      <c r="G83" s="22" t="s">
        <v>2</v>
      </c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8"/>
      <c r="U83" s="27"/>
      <c r="V83" s="27"/>
      <c r="W83" s="27"/>
    </row>
    <row r="84" spans="1:23" x14ac:dyDescent="0.25">
      <c r="A84" s="22" t="s">
        <v>287</v>
      </c>
      <c r="B84" s="23">
        <v>45656</v>
      </c>
      <c r="C84" s="13">
        <v>7031.96</v>
      </c>
      <c r="D84" s="24"/>
      <c r="E84" s="13">
        <f>C84+D84</f>
        <v>7031.96</v>
      </c>
      <c r="F84" s="24" t="s">
        <v>288</v>
      </c>
      <c r="G84" s="24"/>
      <c r="H84" s="16">
        <v>9358.52</v>
      </c>
      <c r="I84" s="16">
        <v>6.65</v>
      </c>
      <c r="J84" s="16">
        <v>0</v>
      </c>
      <c r="K84" s="16">
        <v>935.85</v>
      </c>
      <c r="L84" s="16">
        <v>0</v>
      </c>
      <c r="M84" s="16">
        <f t="shared" ref="M84:M86" si="85">H84+I84+K84+L84</f>
        <v>10301.02</v>
      </c>
      <c r="N84" s="16">
        <v>9365.17</v>
      </c>
      <c r="O84" s="17">
        <v>-2834.5</v>
      </c>
      <c r="P84" s="17">
        <v>-139.46</v>
      </c>
      <c r="Q84" s="17">
        <v>-255.1</v>
      </c>
      <c r="R84" s="16">
        <f t="shared" ref="R84:R86" si="86">M84+O84+P84+Q84</f>
        <v>7071.96</v>
      </c>
      <c r="S84" s="17">
        <v>-40</v>
      </c>
      <c r="T84" s="16">
        <v>0</v>
      </c>
      <c r="U84" s="19">
        <f t="shared" ref="U84:U86" si="87">R84+S84+T84</f>
        <v>7031.96</v>
      </c>
      <c r="V84" s="20"/>
      <c r="W84" s="21">
        <v>-395.54</v>
      </c>
    </row>
    <row r="85" spans="1:23" x14ac:dyDescent="0.25">
      <c r="A85" s="22" t="s">
        <v>291</v>
      </c>
      <c r="B85" s="23">
        <v>45685</v>
      </c>
      <c r="C85" s="13"/>
      <c r="D85" s="13">
        <v>2500</v>
      </c>
      <c r="E85" s="13">
        <f t="shared" ref="E85:E91" si="88">C85+D85</f>
        <v>2500</v>
      </c>
      <c r="F85" s="24" t="s">
        <v>238</v>
      </c>
      <c r="G85" s="31" t="s">
        <v>290</v>
      </c>
      <c r="H85" s="16"/>
      <c r="I85" s="16"/>
      <c r="J85" s="16"/>
      <c r="K85" s="16"/>
      <c r="L85" s="16"/>
      <c r="M85" s="16"/>
      <c r="N85" s="16"/>
      <c r="O85" s="17"/>
      <c r="P85" s="17"/>
      <c r="Q85" s="17"/>
      <c r="R85" s="16"/>
      <c r="S85" s="17"/>
      <c r="T85" s="16"/>
      <c r="U85" s="19">
        <v>2500</v>
      </c>
      <c r="V85" s="20"/>
      <c r="W85" s="21"/>
    </row>
    <row r="86" spans="1:23" x14ac:dyDescent="0.25">
      <c r="A86" s="22" t="s">
        <v>293</v>
      </c>
      <c r="B86" s="23">
        <v>45688</v>
      </c>
      <c r="C86" s="13">
        <v>7340.04</v>
      </c>
      <c r="D86" s="13"/>
      <c r="E86" s="13">
        <f t="shared" si="88"/>
        <v>7340.04</v>
      </c>
      <c r="F86" s="24" t="s">
        <v>292</v>
      </c>
      <c r="G86" s="31"/>
      <c r="H86" s="16">
        <v>9873.24</v>
      </c>
      <c r="I86" s="16">
        <v>6.65</v>
      </c>
      <c r="J86" s="16">
        <v>0</v>
      </c>
      <c r="K86" s="16">
        <v>987.32</v>
      </c>
      <c r="L86" s="16">
        <v>0</v>
      </c>
      <c r="M86" s="16">
        <f t="shared" si="85"/>
        <v>10867.21</v>
      </c>
      <c r="N86" s="16">
        <v>9879.89</v>
      </c>
      <c r="O86" s="17">
        <v>-3050.66</v>
      </c>
      <c r="P86" s="17">
        <v>-165.19</v>
      </c>
      <c r="Q86" s="17">
        <v>-274.55</v>
      </c>
      <c r="R86" s="16">
        <f t="shared" si="86"/>
        <v>7376.8099999999995</v>
      </c>
      <c r="S86" s="17">
        <v>-40</v>
      </c>
      <c r="T86" s="16">
        <v>3.23</v>
      </c>
      <c r="U86" s="19">
        <f t="shared" si="87"/>
        <v>7340.0399999999991</v>
      </c>
      <c r="V86" s="20"/>
      <c r="W86" s="21">
        <v>-479.46</v>
      </c>
    </row>
    <row r="87" spans="1:23" x14ac:dyDescent="0.25">
      <c r="A87" s="22" t="s">
        <v>296</v>
      </c>
      <c r="B87" s="23">
        <v>45716</v>
      </c>
      <c r="C87" s="13">
        <v>7336.81</v>
      </c>
      <c r="D87" s="13"/>
      <c r="E87" s="13">
        <f t="shared" si="88"/>
        <v>7336.81</v>
      </c>
      <c r="F87" s="24" t="s">
        <v>294</v>
      </c>
      <c r="G87" s="31"/>
      <c r="H87" s="16">
        <v>9873.24</v>
      </c>
      <c r="I87" s="16">
        <v>6.65</v>
      </c>
      <c r="J87" s="16">
        <v>0</v>
      </c>
      <c r="K87" s="16">
        <v>987.32</v>
      </c>
      <c r="L87" s="16">
        <v>0</v>
      </c>
      <c r="M87" s="16">
        <f t="shared" ref="M87" si="89">H87+I87+K87+L87</f>
        <v>10867.21</v>
      </c>
      <c r="N87" s="16">
        <v>9879.89</v>
      </c>
      <c r="O87" s="17">
        <v>-3050.66</v>
      </c>
      <c r="P87" s="17">
        <v>-165.19</v>
      </c>
      <c r="Q87" s="17">
        <v>-274.55</v>
      </c>
      <c r="R87" s="16">
        <f t="shared" ref="R87" si="90">M87+O87+P87+Q87</f>
        <v>7376.8099999999995</v>
      </c>
      <c r="S87" s="17">
        <v>-40</v>
      </c>
      <c r="T87" s="16">
        <v>0</v>
      </c>
      <c r="U87" s="19">
        <f t="shared" ref="U87" si="91">R87+S87+T87</f>
        <v>7336.8099999999995</v>
      </c>
      <c r="V87" s="20"/>
      <c r="W87" s="21">
        <v>-479.46</v>
      </c>
    </row>
    <row r="88" spans="1:23" x14ac:dyDescent="0.25">
      <c r="A88" s="22" t="s">
        <v>299</v>
      </c>
      <c r="B88" s="23">
        <v>45736</v>
      </c>
      <c r="C88" s="13"/>
      <c r="D88" s="13">
        <v>420</v>
      </c>
      <c r="E88" s="13">
        <f t="shared" si="88"/>
        <v>420</v>
      </c>
      <c r="F88" s="24" t="s">
        <v>295</v>
      </c>
      <c r="G88" s="31" t="s">
        <v>290</v>
      </c>
      <c r="H88" s="16"/>
      <c r="I88" s="16"/>
      <c r="J88" s="16"/>
      <c r="K88" s="16"/>
      <c r="L88" s="16"/>
      <c r="M88" s="16"/>
      <c r="N88" s="16"/>
      <c r="O88" s="17"/>
      <c r="P88" s="17"/>
      <c r="Q88" s="17"/>
      <c r="R88" s="16"/>
      <c r="S88" s="17"/>
      <c r="T88" s="16"/>
      <c r="U88" s="19">
        <v>420</v>
      </c>
      <c r="V88" s="20"/>
      <c r="W88" s="21"/>
    </row>
    <row r="89" spans="1:23" x14ac:dyDescent="0.25">
      <c r="A89" s="22" t="s">
        <v>300</v>
      </c>
      <c r="B89" s="23">
        <v>45747</v>
      </c>
      <c r="C89" s="13">
        <v>7437.44</v>
      </c>
      <c r="D89" s="13"/>
      <c r="E89" s="13">
        <f t="shared" si="88"/>
        <v>7437.44</v>
      </c>
      <c r="F89" s="24" t="s">
        <v>298</v>
      </c>
      <c r="G89" s="31"/>
      <c r="H89" s="16">
        <v>9873.24</v>
      </c>
      <c r="I89" s="16">
        <v>6.65</v>
      </c>
      <c r="J89" s="16">
        <v>0</v>
      </c>
      <c r="K89" s="16">
        <v>987.32</v>
      </c>
      <c r="L89" s="16">
        <v>0</v>
      </c>
      <c r="M89" s="16">
        <f t="shared" ref="M89" si="92">H89+I89+K89+L89</f>
        <v>10867.21</v>
      </c>
      <c r="N89" s="16">
        <v>9879.89</v>
      </c>
      <c r="O89" s="17">
        <v>-3050.66</v>
      </c>
      <c r="P89" s="17">
        <v>-165.19</v>
      </c>
      <c r="Q89" s="17">
        <v>-274.55</v>
      </c>
      <c r="R89" s="16">
        <f t="shared" ref="R89" si="93">M89+O89+P89+Q89</f>
        <v>7376.8099999999995</v>
      </c>
      <c r="S89" s="17">
        <v>-40</v>
      </c>
      <c r="T89" s="16">
        <f>42.77+28.93+28.93</f>
        <v>100.63</v>
      </c>
      <c r="U89" s="19">
        <f t="shared" ref="U89" si="94">R89+S89+T89</f>
        <v>7437.44</v>
      </c>
      <c r="V89" s="20"/>
      <c r="W89" s="21">
        <v>-479.46</v>
      </c>
    </row>
    <row r="90" spans="1:23" x14ac:dyDescent="0.25">
      <c r="A90" s="22" t="s">
        <v>303</v>
      </c>
      <c r="B90" s="23">
        <v>45777</v>
      </c>
      <c r="C90" s="13">
        <v>7374.61</v>
      </c>
      <c r="D90" s="13"/>
      <c r="E90" s="13">
        <f t="shared" si="88"/>
        <v>7374.61</v>
      </c>
      <c r="F90" s="24" t="s">
        <v>305</v>
      </c>
      <c r="G90" s="31"/>
      <c r="H90" s="16">
        <v>9873.24</v>
      </c>
      <c r="I90" s="16">
        <v>6.65</v>
      </c>
      <c r="J90" s="16">
        <v>0</v>
      </c>
      <c r="K90" s="16">
        <v>987.32</v>
      </c>
      <c r="L90" s="16">
        <v>76.69</v>
      </c>
      <c r="M90" s="16">
        <f t="shared" ref="M90" si="95">H90+I90+K90+L90</f>
        <v>10943.9</v>
      </c>
      <c r="N90" s="16">
        <v>9956.58</v>
      </c>
      <c r="O90" s="17">
        <v>-3082.83</v>
      </c>
      <c r="P90" s="17">
        <v>-169.01</v>
      </c>
      <c r="Q90" s="17">
        <v>-277.45</v>
      </c>
      <c r="R90" s="16">
        <f t="shared" ref="R90" si="96">M90+O90+P90+Q90</f>
        <v>7414.61</v>
      </c>
      <c r="S90" s="17">
        <v>-40</v>
      </c>
      <c r="T90" s="16">
        <v>0</v>
      </c>
      <c r="U90" s="19">
        <f t="shared" ref="U90" si="97">R90+S90+T90</f>
        <v>7374.61</v>
      </c>
      <c r="V90" s="20"/>
      <c r="W90" s="21">
        <v>-479.46</v>
      </c>
    </row>
    <row r="91" spans="1:23" x14ac:dyDescent="0.25">
      <c r="A91" s="22" t="s">
        <v>304</v>
      </c>
      <c r="B91" s="23">
        <v>45807</v>
      </c>
      <c r="C91" s="13">
        <v>7376.81</v>
      </c>
      <c r="D91" s="24"/>
      <c r="E91" s="13">
        <f t="shared" si="88"/>
        <v>7376.81</v>
      </c>
      <c r="F91" s="24" t="s">
        <v>315</v>
      </c>
      <c r="G91" s="24"/>
      <c r="H91" s="16">
        <v>9873.24</v>
      </c>
      <c r="I91" s="16">
        <v>6.65</v>
      </c>
      <c r="J91" s="16">
        <v>0</v>
      </c>
      <c r="K91" s="16">
        <v>987.32</v>
      </c>
      <c r="L91" s="16">
        <v>0</v>
      </c>
      <c r="M91" s="16">
        <f t="shared" ref="M91" si="98">H91+I91+K91+L91</f>
        <v>10867.21</v>
      </c>
      <c r="N91" s="16">
        <v>9879.89</v>
      </c>
      <c r="O91" s="17">
        <v>-3050.66</v>
      </c>
      <c r="P91" s="17">
        <v>-165.19</v>
      </c>
      <c r="Q91" s="17">
        <v>-274.55</v>
      </c>
      <c r="R91" s="16">
        <f t="shared" ref="R91" si="99">M91+O91+P91+Q91</f>
        <v>7376.8099999999995</v>
      </c>
      <c r="S91" s="17">
        <v>-40</v>
      </c>
      <c r="T91" s="16">
        <v>0</v>
      </c>
      <c r="U91" s="19">
        <f t="shared" ref="U91" si="100">R91+S91+T91</f>
        <v>7336.8099999999995</v>
      </c>
      <c r="V91" s="20"/>
      <c r="W91" s="21">
        <v>-479.46</v>
      </c>
    </row>
    <row r="92" spans="1:23" x14ac:dyDescent="0.25">
      <c r="A92" s="22" t="s">
        <v>306</v>
      </c>
      <c r="B92" s="23">
        <v>45835</v>
      </c>
      <c r="C92" s="13"/>
      <c r="D92" s="13">
        <v>420</v>
      </c>
      <c r="E92" s="13">
        <f t="shared" ref="E92:E97" si="101">C92+D92</f>
        <v>420</v>
      </c>
      <c r="F92" s="24" t="s">
        <v>316</v>
      </c>
      <c r="G92" s="31" t="s">
        <v>290</v>
      </c>
      <c r="H92" s="16"/>
      <c r="I92" s="16"/>
      <c r="J92" s="16"/>
      <c r="K92" s="16"/>
      <c r="L92" s="16"/>
      <c r="M92" s="16"/>
      <c r="N92" s="16"/>
      <c r="O92" s="17"/>
      <c r="P92" s="17"/>
      <c r="Q92" s="17"/>
      <c r="R92" s="16"/>
      <c r="S92" s="17"/>
      <c r="T92" s="16"/>
      <c r="U92" s="19">
        <v>420</v>
      </c>
      <c r="V92" s="20"/>
      <c r="W92" s="21"/>
    </row>
    <row r="93" spans="1:23" x14ac:dyDescent="0.25">
      <c r="A93" s="22" t="s">
        <v>307</v>
      </c>
      <c r="B93" s="23">
        <v>45838</v>
      </c>
      <c r="C93" s="13">
        <v>7376.81</v>
      </c>
      <c r="D93" s="24"/>
      <c r="E93" s="13">
        <f t="shared" si="101"/>
        <v>7376.81</v>
      </c>
      <c r="F93" s="24" t="s">
        <v>317</v>
      </c>
      <c r="G93" s="24"/>
      <c r="H93" s="16">
        <v>9873.24</v>
      </c>
      <c r="I93" s="16">
        <v>6.65</v>
      </c>
      <c r="J93" s="16">
        <v>0</v>
      </c>
      <c r="K93" s="16">
        <v>987.32</v>
      </c>
      <c r="L93" s="16">
        <v>0</v>
      </c>
      <c r="M93" s="16">
        <f t="shared" ref="M93" si="102">H93+I93+K93+L93</f>
        <v>10867.21</v>
      </c>
      <c r="N93" s="16">
        <v>9879.89</v>
      </c>
      <c r="O93" s="17">
        <v>-3050.66</v>
      </c>
      <c r="P93" s="17">
        <v>-165.19</v>
      </c>
      <c r="Q93" s="17">
        <v>-274.55</v>
      </c>
      <c r="R93" s="16">
        <f t="shared" ref="R93" si="103">M93+O93+P93+Q93</f>
        <v>7376.8099999999995</v>
      </c>
      <c r="S93" s="17">
        <v>-40</v>
      </c>
      <c r="T93" s="16">
        <v>0</v>
      </c>
      <c r="U93" s="19">
        <f t="shared" ref="U93" si="104">R93+S93+T93</f>
        <v>7336.8099999999995</v>
      </c>
      <c r="V93" s="20"/>
      <c r="W93" s="21">
        <v>-479.46</v>
      </c>
    </row>
    <row r="94" spans="1:23" x14ac:dyDescent="0.25">
      <c r="A94" s="22" t="s">
        <v>308</v>
      </c>
      <c r="B94" s="23">
        <v>45841</v>
      </c>
      <c r="C94" s="13"/>
      <c r="D94" s="24">
        <v>153.38999999999999</v>
      </c>
      <c r="E94" s="13"/>
      <c r="F94" s="24"/>
      <c r="G94" s="24"/>
      <c r="H94" s="16"/>
      <c r="I94" s="16"/>
      <c r="J94" s="16"/>
      <c r="K94" s="16"/>
      <c r="L94" s="16"/>
      <c r="M94" s="16"/>
      <c r="N94" s="16"/>
      <c r="O94" s="17"/>
      <c r="P94" s="17"/>
      <c r="Q94" s="17"/>
      <c r="R94" s="16"/>
      <c r="S94" s="17"/>
      <c r="T94" s="16"/>
      <c r="U94" s="19"/>
      <c r="V94" s="20"/>
      <c r="W94" s="21"/>
    </row>
    <row r="95" spans="1:23" x14ac:dyDescent="0.25">
      <c r="A95" s="22" t="s">
        <v>309</v>
      </c>
      <c r="B95" s="23">
        <v>45869</v>
      </c>
      <c r="C95" s="13">
        <v>7336.81</v>
      </c>
      <c r="D95" s="24"/>
      <c r="E95" s="13">
        <f t="shared" si="101"/>
        <v>7336.81</v>
      </c>
      <c r="F95" s="24" t="s">
        <v>332</v>
      </c>
      <c r="G95" s="31" t="s">
        <v>290</v>
      </c>
      <c r="H95" s="16"/>
      <c r="I95" s="16"/>
      <c r="J95" s="16"/>
      <c r="K95" s="16"/>
      <c r="L95" s="16"/>
      <c r="M95" s="16"/>
      <c r="N95" s="16"/>
      <c r="O95" s="17"/>
      <c r="P95" s="17"/>
      <c r="Q95" s="17"/>
      <c r="R95" s="16"/>
      <c r="S95" s="17"/>
      <c r="T95" s="16"/>
      <c r="U95" s="19">
        <v>153.38999999999999</v>
      </c>
      <c r="V95" s="20"/>
      <c r="W95" s="21"/>
    </row>
    <row r="96" spans="1:23" x14ac:dyDescent="0.25">
      <c r="A96" s="22" t="s">
        <v>310</v>
      </c>
      <c r="B96" s="23">
        <v>45898</v>
      </c>
      <c r="C96" s="13">
        <v>7336.81</v>
      </c>
      <c r="D96" s="24"/>
      <c r="E96" s="13">
        <f t="shared" si="101"/>
        <v>7336.81</v>
      </c>
      <c r="F96" s="24" t="s">
        <v>318</v>
      </c>
      <c r="G96" s="24"/>
      <c r="H96" s="16">
        <v>9873.24</v>
      </c>
      <c r="I96" s="16">
        <v>6.65</v>
      </c>
      <c r="J96" s="16">
        <v>0</v>
      </c>
      <c r="K96" s="16">
        <v>987.32</v>
      </c>
      <c r="L96" s="16">
        <v>0</v>
      </c>
      <c r="M96" s="16">
        <f t="shared" ref="M96" si="105">H96+I96+K96+L96</f>
        <v>10867.21</v>
      </c>
      <c r="N96" s="16">
        <v>9879.89</v>
      </c>
      <c r="O96" s="17">
        <v>-3050.66</v>
      </c>
      <c r="P96" s="17">
        <v>-165.19</v>
      </c>
      <c r="Q96" s="17">
        <v>-274.55</v>
      </c>
      <c r="R96" s="16">
        <f t="shared" ref="R96" si="106">M96+O96+P96+Q96</f>
        <v>7376.8099999999995</v>
      </c>
      <c r="S96" s="17">
        <v>-40</v>
      </c>
      <c r="T96" s="16">
        <v>0</v>
      </c>
      <c r="U96" s="19">
        <f t="shared" ref="U96" si="107">R96+S96+T96</f>
        <v>7336.8099999999995</v>
      </c>
      <c r="V96" s="20"/>
      <c r="W96" s="21">
        <v>-479.46</v>
      </c>
    </row>
    <row r="97" spans="1:23" x14ac:dyDescent="0.25">
      <c r="A97" s="22" t="s">
        <v>311</v>
      </c>
      <c r="B97" s="23">
        <v>45910</v>
      </c>
      <c r="C97" s="13"/>
      <c r="D97" s="13">
        <v>420</v>
      </c>
      <c r="E97" s="13">
        <f t="shared" si="101"/>
        <v>420</v>
      </c>
      <c r="F97" s="24" t="s">
        <v>295</v>
      </c>
      <c r="G97" s="31" t="s">
        <v>290</v>
      </c>
      <c r="H97" s="16"/>
      <c r="I97" s="16"/>
      <c r="J97" s="16"/>
      <c r="K97" s="16"/>
      <c r="L97" s="16"/>
      <c r="M97" s="16"/>
      <c r="N97" s="16"/>
      <c r="O97" s="17"/>
      <c r="P97" s="17"/>
      <c r="Q97" s="17"/>
      <c r="R97" s="16"/>
      <c r="S97" s="17"/>
      <c r="T97" s="16"/>
      <c r="U97" s="19">
        <v>420</v>
      </c>
      <c r="V97" s="20"/>
      <c r="W97" s="21"/>
    </row>
    <row r="98" spans="1:23" x14ac:dyDescent="0.25">
      <c r="A98" s="22" t="s">
        <v>312</v>
      </c>
      <c r="B98" s="23">
        <v>45930</v>
      </c>
      <c r="C98" s="13">
        <v>7336.81</v>
      </c>
      <c r="D98" s="24"/>
      <c r="E98" s="13">
        <f t="shared" ref="E98:E100" si="108">C98+D98</f>
        <v>7336.81</v>
      </c>
      <c r="F98" s="24" t="s">
        <v>325</v>
      </c>
      <c r="G98" s="24"/>
      <c r="H98" s="16">
        <v>9873.24</v>
      </c>
      <c r="I98" s="16">
        <v>6.65</v>
      </c>
      <c r="J98" s="16">
        <v>0</v>
      </c>
      <c r="K98" s="16">
        <v>987.32</v>
      </c>
      <c r="L98" s="16">
        <v>0</v>
      </c>
      <c r="M98" s="16">
        <f>H98+I98+K98+L98</f>
        <v>10867.21</v>
      </c>
      <c r="N98" s="16">
        <v>9879.89</v>
      </c>
      <c r="O98" s="17">
        <v>-3050.66</v>
      </c>
      <c r="P98" s="17">
        <v>-165.19</v>
      </c>
      <c r="Q98" s="17">
        <v>-274.55</v>
      </c>
      <c r="R98" s="16">
        <f t="shared" ref="R98:R99" si="109">M98+O98+P98+Q98</f>
        <v>7376.8099999999995</v>
      </c>
      <c r="S98" s="17">
        <v>-40</v>
      </c>
      <c r="T98" s="16">
        <v>0</v>
      </c>
      <c r="U98" s="19">
        <f t="shared" ref="U98:U99" si="110">R98+S98+T98</f>
        <v>7336.8099999999995</v>
      </c>
      <c r="V98" s="20"/>
      <c r="W98" s="21">
        <v>-479.46</v>
      </c>
    </row>
    <row r="99" spans="1:23" x14ac:dyDescent="0.25">
      <c r="A99" s="22" t="s">
        <v>313</v>
      </c>
      <c r="B99" s="23">
        <v>45961</v>
      </c>
      <c r="C99" s="13">
        <v>7744.22</v>
      </c>
      <c r="D99" s="24"/>
      <c r="E99" s="13">
        <f t="shared" si="108"/>
        <v>7744.22</v>
      </c>
      <c r="F99" s="24" t="s">
        <v>326</v>
      </c>
      <c r="G99" s="24"/>
      <c r="H99" s="16">
        <v>9873.24</v>
      </c>
      <c r="I99" s="16">
        <v>6.65</v>
      </c>
      <c r="J99" s="16">
        <v>789.86</v>
      </c>
      <c r="K99" s="16">
        <v>987.32</v>
      </c>
      <c r="L99" s="16">
        <v>0</v>
      </c>
      <c r="M99" s="16">
        <f>H99+I99+J99+K99+L99</f>
        <v>11657.07</v>
      </c>
      <c r="N99" s="16">
        <v>10669.75</v>
      </c>
      <c r="O99" s="17">
        <v>-3382.41</v>
      </c>
      <c r="P99" s="17">
        <v>-186.03</v>
      </c>
      <c r="Q99" s="17">
        <v>-304.41000000000003</v>
      </c>
      <c r="R99" s="16">
        <f t="shared" si="109"/>
        <v>7784.22</v>
      </c>
      <c r="S99" s="17">
        <v>-40</v>
      </c>
      <c r="T99" s="16">
        <v>0</v>
      </c>
      <c r="U99" s="19">
        <f t="shared" si="110"/>
        <v>7744.22</v>
      </c>
      <c r="V99" s="20"/>
      <c r="W99" s="21">
        <v>-479.46</v>
      </c>
    </row>
    <row r="100" spans="1:23" x14ac:dyDescent="0.25">
      <c r="A100" s="22" t="s">
        <v>314</v>
      </c>
      <c r="B100" s="23">
        <v>45989</v>
      </c>
      <c r="C100" s="13">
        <v>7744.22</v>
      </c>
      <c r="D100" s="24"/>
      <c r="E100" s="13">
        <f t="shared" si="108"/>
        <v>7744.22</v>
      </c>
      <c r="F100" s="24" t="s">
        <v>328</v>
      </c>
      <c r="G100" s="24"/>
      <c r="H100" s="16">
        <v>9873.24</v>
      </c>
      <c r="I100" s="16">
        <v>6.65</v>
      </c>
      <c r="J100" s="16">
        <v>789.86</v>
      </c>
      <c r="K100" s="16">
        <v>987.32</v>
      </c>
      <c r="L100" s="16">
        <v>0</v>
      </c>
      <c r="M100" s="16">
        <f>H100+I100+J100+K100+L100</f>
        <v>11657.07</v>
      </c>
      <c r="N100" s="16">
        <v>10669.75</v>
      </c>
      <c r="O100" s="17">
        <v>-3382.41</v>
      </c>
      <c r="P100" s="17">
        <v>-186.03</v>
      </c>
      <c r="Q100" s="17">
        <v>-304.41000000000003</v>
      </c>
      <c r="R100" s="16">
        <f t="shared" ref="R100" si="111">M100+O100+P100+Q100</f>
        <v>7784.22</v>
      </c>
      <c r="S100" s="17">
        <v>-40</v>
      </c>
      <c r="T100" s="16">
        <v>0</v>
      </c>
      <c r="U100" s="19">
        <f t="shared" ref="U100" si="112">R100+S100+T100</f>
        <v>7744.22</v>
      </c>
      <c r="V100" s="20"/>
      <c r="W100" s="21">
        <v>-479.46</v>
      </c>
    </row>
    <row r="101" spans="1:23" x14ac:dyDescent="0.25">
      <c r="A101" s="46" t="s">
        <v>23</v>
      </c>
      <c r="B101" s="46"/>
      <c r="C101" s="25">
        <f>SUM(C84:C100)</f>
        <v>88773.349999999991</v>
      </c>
      <c r="D101" s="32">
        <f>SUM(D84:D100)</f>
        <v>3913.39</v>
      </c>
      <c r="E101" s="32">
        <f>SUM(E84:E100)</f>
        <v>92533.349999999991</v>
      </c>
      <c r="F101" s="47" t="s">
        <v>302</v>
      </c>
      <c r="G101" s="48"/>
      <c r="H101" s="25">
        <f t="shared" ref="H101:U101" si="113">SUM(H84:H100)</f>
        <v>108090.92000000001</v>
      </c>
      <c r="I101" s="25">
        <f t="shared" si="113"/>
        <v>73.150000000000006</v>
      </c>
      <c r="J101" s="25">
        <f t="shared" si="113"/>
        <v>1579.72</v>
      </c>
      <c r="K101" s="25">
        <f t="shared" si="113"/>
        <v>10809.05</v>
      </c>
      <c r="L101" s="25">
        <f t="shared" si="113"/>
        <v>76.69</v>
      </c>
      <c r="M101" s="25">
        <f t="shared" si="113"/>
        <v>120629.53</v>
      </c>
      <c r="N101" s="25">
        <f t="shared" si="113"/>
        <v>109820.48</v>
      </c>
      <c r="O101" s="25">
        <f t="shared" si="113"/>
        <v>-34036.770000000004</v>
      </c>
      <c r="P101" s="25">
        <f t="shared" si="113"/>
        <v>-1836.8600000000001</v>
      </c>
      <c r="Q101" s="25">
        <f t="shared" si="113"/>
        <v>-3063.22</v>
      </c>
      <c r="R101" s="25">
        <f t="shared" si="113"/>
        <v>81692.679999999993</v>
      </c>
      <c r="S101" s="25">
        <f t="shared" si="113"/>
        <v>-440</v>
      </c>
      <c r="T101" s="25">
        <f t="shared" si="113"/>
        <v>103.86</v>
      </c>
      <c r="U101" s="25">
        <f t="shared" si="113"/>
        <v>85269.93</v>
      </c>
      <c r="V101" s="25"/>
      <c r="W101" s="25">
        <f>SUM(W84:W100)</f>
        <v>-5190.1400000000003</v>
      </c>
    </row>
    <row r="102" spans="1:23" x14ac:dyDescent="0.25">
      <c r="B102" s="2"/>
      <c r="C102" s="1"/>
      <c r="D102" s="1"/>
      <c r="E102" s="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6"/>
      <c r="U102" s="5"/>
      <c r="V102" s="5"/>
      <c r="W102" s="5"/>
    </row>
    <row r="103" spans="1:23" s="3" customFormat="1" x14ac:dyDescent="0.25">
      <c r="A103" s="22" t="s">
        <v>0</v>
      </c>
      <c r="B103" s="22" t="s">
        <v>26</v>
      </c>
      <c r="C103" s="22" t="s">
        <v>24</v>
      </c>
      <c r="D103" s="7" t="s">
        <v>47</v>
      </c>
      <c r="E103" s="7" t="s">
        <v>48</v>
      </c>
      <c r="F103" s="22" t="s">
        <v>1</v>
      </c>
      <c r="G103" s="22" t="s">
        <v>2</v>
      </c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8"/>
      <c r="U103" s="27"/>
      <c r="V103" s="27"/>
      <c r="W103" s="27"/>
    </row>
    <row r="104" spans="1:23" x14ac:dyDescent="0.25">
      <c r="A104" s="22" t="s">
        <v>330</v>
      </c>
      <c r="B104" s="23">
        <v>46021</v>
      </c>
      <c r="C104" s="13">
        <v>7744.22</v>
      </c>
      <c r="D104" s="24"/>
      <c r="E104" s="13">
        <f>C104+D104</f>
        <v>7744.22</v>
      </c>
      <c r="F104" s="24" t="s">
        <v>331</v>
      </c>
      <c r="G104" s="24"/>
      <c r="H104" s="16">
        <v>9873.24</v>
      </c>
      <c r="I104" s="16">
        <v>6.65</v>
      </c>
      <c r="J104" s="16">
        <v>789.86</v>
      </c>
      <c r="K104" s="16">
        <v>987.32</v>
      </c>
      <c r="L104" s="16">
        <v>0</v>
      </c>
      <c r="M104" s="16">
        <f>H104+I104+J104+K104+L104</f>
        <v>11657.07</v>
      </c>
      <c r="N104" s="16">
        <v>10669.75</v>
      </c>
      <c r="O104" s="17">
        <v>-3382.41</v>
      </c>
      <c r="P104" s="17">
        <v>-186.03</v>
      </c>
      <c r="Q104" s="17">
        <v>-304.41000000000003</v>
      </c>
      <c r="R104" s="16">
        <f t="shared" ref="R104" si="114">M104+O104+P104+Q104</f>
        <v>7784.22</v>
      </c>
      <c r="S104" s="17">
        <v>-40</v>
      </c>
      <c r="T104" s="16">
        <v>0</v>
      </c>
      <c r="U104" s="19">
        <f t="shared" ref="U104" si="115">R104+S104+T104</f>
        <v>7744.22</v>
      </c>
      <c r="V104" s="20"/>
      <c r="W104" s="21">
        <v>-469.73</v>
      </c>
    </row>
    <row r="105" spans="1:23" x14ac:dyDescent="0.25">
      <c r="A105" s="22"/>
      <c r="B105" s="23"/>
      <c r="C105" s="13"/>
      <c r="D105" s="13"/>
      <c r="E105" s="13"/>
      <c r="F105" s="24"/>
      <c r="G105" s="31"/>
      <c r="H105" s="16"/>
      <c r="I105" s="16"/>
      <c r="J105" s="16"/>
      <c r="K105" s="16"/>
      <c r="L105" s="16"/>
      <c r="M105" s="16"/>
      <c r="N105" s="16"/>
      <c r="O105" s="17"/>
      <c r="P105" s="17"/>
      <c r="Q105" s="17"/>
      <c r="R105" s="16"/>
      <c r="S105" s="17"/>
      <c r="T105" s="16"/>
      <c r="U105" s="19"/>
      <c r="V105" s="20"/>
      <c r="W105" s="21"/>
    </row>
    <row r="106" spans="1:23" x14ac:dyDescent="0.25">
      <c r="A106" s="22"/>
      <c r="B106" s="23"/>
      <c r="C106" s="13"/>
      <c r="D106" s="13"/>
      <c r="E106" s="13"/>
      <c r="F106" s="24"/>
      <c r="G106" s="31"/>
      <c r="H106" s="16"/>
      <c r="I106" s="16"/>
      <c r="J106" s="16"/>
      <c r="K106" s="16"/>
      <c r="L106" s="16"/>
      <c r="M106" s="16"/>
      <c r="N106" s="16"/>
      <c r="O106" s="17"/>
      <c r="P106" s="17"/>
      <c r="Q106" s="17"/>
      <c r="R106" s="16"/>
      <c r="S106" s="17"/>
      <c r="T106" s="16"/>
      <c r="U106" s="19"/>
      <c r="V106" s="20"/>
      <c r="W106" s="21"/>
    </row>
    <row r="107" spans="1:23" x14ac:dyDescent="0.25">
      <c r="A107" s="22"/>
      <c r="B107" s="23"/>
      <c r="C107" s="13"/>
      <c r="D107" s="13"/>
      <c r="E107" s="13"/>
      <c r="F107" s="24"/>
      <c r="G107" s="31"/>
      <c r="H107" s="16"/>
      <c r="I107" s="16"/>
      <c r="J107" s="16"/>
      <c r="K107" s="16"/>
      <c r="L107" s="16"/>
      <c r="M107" s="16"/>
      <c r="N107" s="16"/>
      <c r="O107" s="17"/>
      <c r="P107" s="17"/>
      <c r="Q107" s="17"/>
      <c r="R107" s="16"/>
      <c r="S107" s="17"/>
      <c r="T107" s="16"/>
      <c r="U107" s="19"/>
      <c r="V107" s="20"/>
      <c r="W107" s="21"/>
    </row>
    <row r="108" spans="1:23" x14ac:dyDescent="0.25">
      <c r="A108" s="22"/>
      <c r="B108" s="23"/>
      <c r="C108" s="13"/>
      <c r="D108" s="13"/>
      <c r="E108" s="13"/>
      <c r="F108" s="24"/>
      <c r="G108" s="31"/>
      <c r="H108" s="16"/>
      <c r="I108" s="16"/>
      <c r="J108" s="16"/>
      <c r="K108" s="16"/>
      <c r="L108" s="16"/>
      <c r="M108" s="16"/>
      <c r="N108" s="16"/>
      <c r="O108" s="17"/>
      <c r="P108" s="17"/>
      <c r="Q108" s="17"/>
      <c r="R108" s="16"/>
      <c r="S108" s="17"/>
      <c r="T108" s="16"/>
      <c r="U108" s="19"/>
      <c r="V108" s="20"/>
      <c r="W108" s="21"/>
    </row>
    <row r="109" spans="1:23" x14ac:dyDescent="0.25">
      <c r="A109" s="22"/>
      <c r="B109" s="23"/>
      <c r="C109" s="13"/>
      <c r="D109" s="13"/>
      <c r="E109" s="13"/>
      <c r="F109" s="24"/>
      <c r="G109" s="31"/>
      <c r="H109" s="16"/>
      <c r="I109" s="16"/>
      <c r="J109" s="16"/>
      <c r="K109" s="16"/>
      <c r="L109" s="16"/>
      <c r="M109" s="16"/>
      <c r="N109" s="16"/>
      <c r="O109" s="17"/>
      <c r="P109" s="17"/>
      <c r="Q109" s="17"/>
      <c r="R109" s="16"/>
      <c r="S109" s="17"/>
      <c r="T109" s="16"/>
      <c r="U109" s="19"/>
      <c r="V109" s="20"/>
      <c r="W109" s="21"/>
    </row>
    <row r="110" spans="1:23" x14ac:dyDescent="0.25">
      <c r="A110" s="22"/>
      <c r="B110" s="23"/>
      <c r="C110" s="13"/>
      <c r="D110" s="13"/>
      <c r="E110" s="13"/>
      <c r="F110" s="24"/>
      <c r="G110" s="31"/>
      <c r="H110" s="16"/>
      <c r="I110" s="16"/>
      <c r="J110" s="16"/>
      <c r="K110" s="16"/>
      <c r="L110" s="16"/>
      <c r="M110" s="16"/>
      <c r="N110" s="16"/>
      <c r="O110" s="17"/>
      <c r="P110" s="17"/>
      <c r="Q110" s="17"/>
      <c r="R110" s="16"/>
      <c r="S110" s="17"/>
      <c r="T110" s="16"/>
      <c r="U110" s="19"/>
      <c r="V110" s="20"/>
      <c r="W110" s="21"/>
    </row>
    <row r="111" spans="1:23" x14ac:dyDescent="0.25">
      <c r="A111" s="22"/>
      <c r="B111" s="23"/>
      <c r="C111" s="13"/>
      <c r="D111" s="24"/>
      <c r="E111" s="13"/>
      <c r="F111" s="24"/>
      <c r="G111" s="24"/>
      <c r="H111" s="16"/>
      <c r="I111" s="16"/>
      <c r="J111" s="16"/>
      <c r="K111" s="16"/>
      <c r="L111" s="16"/>
      <c r="M111" s="16"/>
      <c r="N111" s="16"/>
      <c r="O111" s="17"/>
      <c r="P111" s="17"/>
      <c r="Q111" s="17"/>
      <c r="R111" s="16"/>
      <c r="S111" s="17"/>
      <c r="T111" s="16"/>
      <c r="U111" s="19"/>
      <c r="V111" s="20"/>
      <c r="W111" s="21"/>
    </row>
    <row r="112" spans="1:23" x14ac:dyDescent="0.25">
      <c r="A112" s="22"/>
      <c r="B112" s="23"/>
      <c r="C112" s="13"/>
      <c r="D112" s="13"/>
      <c r="E112" s="13"/>
      <c r="F112" s="24"/>
      <c r="G112" s="31"/>
      <c r="H112" s="16"/>
      <c r="I112" s="16"/>
      <c r="J112" s="16"/>
      <c r="K112" s="16"/>
      <c r="L112" s="16"/>
      <c r="M112" s="16"/>
      <c r="N112" s="16"/>
      <c r="O112" s="17"/>
      <c r="P112" s="17"/>
      <c r="Q112" s="17"/>
      <c r="R112" s="16"/>
      <c r="S112" s="17"/>
      <c r="T112" s="16"/>
      <c r="U112" s="19"/>
      <c r="V112" s="20"/>
      <c r="W112" s="21"/>
    </row>
    <row r="113" spans="1:25" x14ac:dyDescent="0.25">
      <c r="A113" s="22"/>
      <c r="B113" s="23"/>
      <c r="C113" s="13"/>
      <c r="D113" s="24"/>
      <c r="E113" s="13"/>
      <c r="F113" s="24"/>
      <c r="G113" s="24"/>
      <c r="H113" s="16"/>
      <c r="I113" s="16"/>
      <c r="J113" s="16"/>
      <c r="K113" s="16"/>
      <c r="L113" s="16"/>
      <c r="M113" s="16"/>
      <c r="N113" s="16"/>
      <c r="O113" s="17"/>
      <c r="P113" s="17"/>
      <c r="Q113" s="17"/>
      <c r="R113" s="16"/>
      <c r="S113" s="17"/>
      <c r="T113" s="16"/>
      <c r="U113" s="19"/>
      <c r="V113" s="20"/>
      <c r="W113" s="21"/>
    </row>
    <row r="114" spans="1:25" x14ac:dyDescent="0.25">
      <c r="A114" s="22"/>
      <c r="B114" s="23"/>
      <c r="C114" s="13"/>
      <c r="D114" s="24"/>
      <c r="E114" s="13"/>
      <c r="F114" s="24"/>
      <c r="G114" s="24"/>
      <c r="H114" s="16"/>
      <c r="I114" s="16"/>
      <c r="J114" s="16"/>
      <c r="K114" s="16"/>
      <c r="L114" s="16"/>
      <c r="M114" s="16"/>
      <c r="N114" s="16"/>
      <c r="O114" s="17"/>
      <c r="P114" s="17"/>
      <c r="Q114" s="17"/>
      <c r="R114" s="16"/>
      <c r="S114" s="17"/>
      <c r="T114" s="16"/>
      <c r="U114" s="19"/>
      <c r="V114" s="20"/>
      <c r="W114" s="21"/>
    </row>
    <row r="115" spans="1:25" x14ac:dyDescent="0.25">
      <c r="A115" s="22"/>
      <c r="B115" s="23"/>
      <c r="C115" s="13"/>
      <c r="D115" s="24"/>
      <c r="E115" s="13"/>
      <c r="F115" s="24"/>
      <c r="G115" s="24"/>
      <c r="H115" s="16"/>
      <c r="I115" s="16"/>
      <c r="J115" s="16"/>
      <c r="K115" s="16"/>
      <c r="L115" s="16"/>
      <c r="M115" s="16"/>
      <c r="N115" s="16"/>
      <c r="O115" s="17"/>
      <c r="P115" s="17"/>
      <c r="Q115" s="17"/>
      <c r="R115" s="16"/>
      <c r="S115" s="17"/>
      <c r="T115" s="16"/>
      <c r="U115" s="19"/>
      <c r="V115" s="20"/>
      <c r="W115" s="21"/>
    </row>
    <row r="116" spans="1:25" x14ac:dyDescent="0.25">
      <c r="A116" s="22"/>
      <c r="B116" s="23"/>
      <c r="C116" s="13"/>
      <c r="D116" s="13"/>
      <c r="E116" s="13"/>
      <c r="F116" s="24"/>
      <c r="G116" s="31"/>
      <c r="H116" s="16"/>
      <c r="I116" s="16"/>
      <c r="J116" s="16"/>
      <c r="K116" s="16"/>
      <c r="L116" s="16"/>
      <c r="M116" s="16"/>
      <c r="N116" s="16"/>
      <c r="O116" s="17"/>
      <c r="P116" s="17"/>
      <c r="Q116" s="17"/>
      <c r="R116" s="16"/>
      <c r="S116" s="17"/>
      <c r="T116" s="16"/>
      <c r="U116" s="19"/>
      <c r="V116" s="20"/>
      <c r="W116" s="21"/>
    </row>
    <row r="117" spans="1:25" x14ac:dyDescent="0.25">
      <c r="A117" s="22"/>
      <c r="B117" s="23"/>
      <c r="C117" s="13"/>
      <c r="D117" s="24"/>
      <c r="E117" s="13"/>
      <c r="F117" s="24"/>
      <c r="G117" s="24"/>
      <c r="H117" s="16"/>
      <c r="I117" s="16"/>
      <c r="J117" s="16"/>
      <c r="K117" s="16"/>
      <c r="L117" s="16"/>
      <c r="M117" s="16"/>
      <c r="N117" s="16"/>
      <c r="O117" s="17"/>
      <c r="P117" s="17"/>
      <c r="Q117" s="17"/>
      <c r="R117" s="16"/>
      <c r="S117" s="17"/>
      <c r="T117" s="16"/>
      <c r="U117" s="19"/>
      <c r="V117" s="20"/>
      <c r="W117" s="21"/>
    </row>
    <row r="118" spans="1:25" x14ac:dyDescent="0.25">
      <c r="A118" s="22"/>
      <c r="B118" s="23"/>
      <c r="C118" s="13"/>
      <c r="D118" s="24"/>
      <c r="E118" s="13"/>
      <c r="F118" s="24"/>
      <c r="G118" s="24"/>
      <c r="H118" s="16"/>
      <c r="I118" s="16"/>
      <c r="J118" s="16"/>
      <c r="K118" s="16"/>
      <c r="L118" s="16"/>
      <c r="M118" s="16"/>
      <c r="N118" s="16"/>
      <c r="O118" s="17"/>
      <c r="P118" s="17"/>
      <c r="Q118" s="17"/>
      <c r="R118" s="16"/>
      <c r="S118" s="17"/>
      <c r="T118" s="16"/>
      <c r="U118" s="19"/>
      <c r="V118" s="20"/>
      <c r="W118" s="21"/>
    </row>
    <row r="119" spans="1:25" x14ac:dyDescent="0.25">
      <c r="A119" s="22"/>
      <c r="B119" s="23"/>
      <c r="C119" s="13"/>
      <c r="D119" s="24"/>
      <c r="E119" s="13"/>
      <c r="F119" s="24"/>
      <c r="G119" s="24"/>
      <c r="H119" s="16"/>
      <c r="I119" s="16"/>
      <c r="J119" s="16"/>
      <c r="K119" s="16"/>
      <c r="L119" s="16"/>
      <c r="M119" s="16"/>
      <c r="N119" s="16"/>
      <c r="O119" s="17"/>
      <c r="P119" s="17"/>
      <c r="Q119" s="17"/>
      <c r="R119" s="16"/>
      <c r="S119" s="17"/>
      <c r="T119" s="16"/>
      <c r="U119" s="19"/>
      <c r="V119" s="20"/>
      <c r="W119" s="21"/>
    </row>
    <row r="120" spans="1:25" x14ac:dyDescent="0.25">
      <c r="A120" s="46" t="s">
        <v>23</v>
      </c>
      <c r="B120" s="46"/>
      <c r="C120" s="25">
        <f>SUM(C104:C119)</f>
        <v>7744.22</v>
      </c>
      <c r="D120" s="32">
        <f>SUM(D104:D119)</f>
        <v>0</v>
      </c>
      <c r="E120" s="32">
        <f>SUM(E104:E119)</f>
        <v>7744.22</v>
      </c>
      <c r="F120" s="47" t="s">
        <v>329</v>
      </c>
      <c r="G120" s="48"/>
      <c r="H120" s="25">
        <f t="shared" ref="H120" si="116">SUM(H104:H119)</f>
        <v>9873.24</v>
      </c>
      <c r="I120" s="25">
        <f t="shared" ref="I120" si="117">SUM(I104:I119)</f>
        <v>6.65</v>
      </c>
      <c r="J120" s="25">
        <f t="shared" ref="J120" si="118">SUM(J104:J119)</f>
        <v>789.86</v>
      </c>
      <c r="K120" s="25">
        <f t="shared" ref="K120" si="119">SUM(K104:K119)</f>
        <v>987.32</v>
      </c>
      <c r="L120" s="25">
        <f t="shared" ref="L120" si="120">SUM(L104:L119)</f>
        <v>0</v>
      </c>
      <c r="M120" s="25">
        <f t="shared" ref="M120" si="121">SUM(M104:M119)</f>
        <v>11657.07</v>
      </c>
      <c r="N120" s="25">
        <f t="shared" ref="N120" si="122">SUM(N104:N119)</f>
        <v>10669.75</v>
      </c>
      <c r="O120" s="25">
        <f t="shared" ref="O120" si="123">SUM(O104:O119)</f>
        <v>-3382.41</v>
      </c>
      <c r="P120" s="25">
        <f t="shared" ref="P120" si="124">SUM(P104:P119)</f>
        <v>-186.03</v>
      </c>
      <c r="Q120" s="25">
        <f t="shared" ref="Q120" si="125">SUM(Q104:Q119)</f>
        <v>-304.41000000000003</v>
      </c>
      <c r="R120" s="25">
        <f t="shared" ref="R120" si="126">SUM(R104:R119)</f>
        <v>7784.22</v>
      </c>
      <c r="S120" s="25">
        <f t="shared" ref="S120" si="127">SUM(S104:S119)</f>
        <v>-40</v>
      </c>
      <c r="T120" s="25">
        <f t="shared" ref="T120" si="128">SUM(T104:T119)</f>
        <v>0</v>
      </c>
      <c r="U120" s="25">
        <f t="shared" ref="U120" si="129">SUM(U104:U119)</f>
        <v>7744.22</v>
      </c>
      <c r="V120" s="25"/>
      <c r="W120" s="25">
        <f>SUM(W104:W119)</f>
        <v>-469.73</v>
      </c>
    </row>
    <row r="122" spans="1:25" x14ac:dyDescent="0.25">
      <c r="A122" s="46" t="s">
        <v>23</v>
      </c>
      <c r="B122" s="46"/>
      <c r="C122" s="25">
        <f>C7+C24+C42+C61+C81+C101+C120</f>
        <v>436358.41</v>
      </c>
      <c r="D122" s="32">
        <f t="shared" ref="D122:E122" si="130">D7+D24+D42+D61+D81+D101+D120</f>
        <v>12070.67</v>
      </c>
      <c r="E122" s="32">
        <f t="shared" si="130"/>
        <v>448275.69</v>
      </c>
      <c r="F122" s="47" t="s">
        <v>121</v>
      </c>
      <c r="G122" s="48"/>
      <c r="H122" s="25">
        <f t="shared" ref="H122:U122" si="131">H7+H24+H42+H61+H81+H101+H120</f>
        <v>569607.91000000015</v>
      </c>
      <c r="I122" s="25">
        <f t="shared" si="131"/>
        <v>412.30000000000007</v>
      </c>
      <c r="J122" s="25">
        <f t="shared" si="131"/>
        <v>2369.58</v>
      </c>
      <c r="K122" s="25">
        <f t="shared" si="131"/>
        <v>56960.770000000011</v>
      </c>
      <c r="L122" s="25">
        <f t="shared" si="131"/>
        <v>4983.45</v>
      </c>
      <c r="M122" s="25">
        <f t="shared" si="131"/>
        <v>634034.01</v>
      </c>
      <c r="N122" s="25">
        <f t="shared" si="131"/>
        <v>572773.24</v>
      </c>
      <c r="O122" s="25">
        <f t="shared" si="131"/>
        <v>-177838.17</v>
      </c>
      <c r="P122" s="25">
        <f t="shared" si="131"/>
        <v>-9724.64</v>
      </c>
      <c r="Q122" s="25">
        <f t="shared" si="131"/>
        <v>-16005.03</v>
      </c>
      <c r="R122" s="25">
        <f t="shared" si="131"/>
        <v>430466.17</v>
      </c>
      <c r="S122" s="25">
        <f t="shared" si="131"/>
        <v>-2480</v>
      </c>
      <c r="T122" s="25">
        <f t="shared" si="131"/>
        <v>2838.3599999999997</v>
      </c>
      <c r="U122" s="25">
        <f t="shared" si="131"/>
        <v>442775.2</v>
      </c>
      <c r="V122" s="25"/>
      <c r="W122" s="25">
        <f>W7+W24+W42+W61+W81+W101+W120</f>
        <v>-25251.17</v>
      </c>
    </row>
    <row r="124" spans="1:25" ht="15.75" thickBot="1" x14ac:dyDescent="0.3"/>
    <row r="125" spans="1:25" ht="15" customHeight="1" x14ac:dyDescent="0.25">
      <c r="A125" s="55" t="s">
        <v>56</v>
      </c>
      <c r="B125" s="56"/>
      <c r="C125" s="56"/>
      <c r="D125" s="56"/>
      <c r="E125" s="56"/>
      <c r="F125" s="56"/>
      <c r="G125" s="57"/>
    </row>
    <row r="126" spans="1:25" ht="24.75" customHeight="1" thickBot="1" x14ac:dyDescent="0.3">
      <c r="A126" s="58"/>
      <c r="B126" s="59"/>
      <c r="C126" s="59"/>
      <c r="D126" s="59"/>
      <c r="E126" s="59"/>
      <c r="F126" s="59"/>
      <c r="G126" s="60"/>
    </row>
    <row r="128" spans="1:25" s="3" customFormat="1" x14ac:dyDescent="0.25">
      <c r="A128" s="7" t="s">
        <v>0</v>
      </c>
      <c r="B128" s="7" t="s">
        <v>248</v>
      </c>
      <c r="C128" s="7" t="s">
        <v>49</v>
      </c>
      <c r="D128" s="7" t="s">
        <v>102</v>
      </c>
      <c r="E128" s="7"/>
      <c r="F128" s="7" t="s">
        <v>2</v>
      </c>
      <c r="G128" s="7" t="s">
        <v>54</v>
      </c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 s="4"/>
      <c r="Y128" s="4"/>
    </row>
    <row r="129" spans="1:7" x14ac:dyDescent="0.25">
      <c r="A129" s="33" t="s">
        <v>50</v>
      </c>
      <c r="B129" s="12" t="s">
        <v>55</v>
      </c>
      <c r="C129" s="35" t="s">
        <v>57</v>
      </c>
      <c r="D129" s="43">
        <v>-65</v>
      </c>
      <c r="E129" s="13"/>
      <c r="F129" s="35" t="s">
        <v>233</v>
      </c>
      <c r="G129" s="36" t="s">
        <v>252</v>
      </c>
    </row>
    <row r="130" spans="1:7" x14ac:dyDescent="0.25">
      <c r="A130" s="34" t="s">
        <v>51</v>
      </c>
      <c r="B130" s="12" t="s">
        <v>77</v>
      </c>
      <c r="C130" s="35" t="s">
        <v>117</v>
      </c>
      <c r="D130" s="43">
        <v>-99</v>
      </c>
      <c r="E130" s="13"/>
      <c r="F130" s="35"/>
      <c r="G130" s="36"/>
    </row>
    <row r="131" spans="1:7" x14ac:dyDescent="0.25">
      <c r="A131" s="34" t="s">
        <v>52</v>
      </c>
      <c r="B131" s="12" t="s">
        <v>83</v>
      </c>
      <c r="C131" s="35" t="s">
        <v>84</v>
      </c>
      <c r="D131" s="43">
        <f>-1812.6-720</f>
        <v>-2532.6</v>
      </c>
      <c r="E131" s="13" t="s">
        <v>241</v>
      </c>
      <c r="F131" s="35" t="s">
        <v>242</v>
      </c>
      <c r="G131" s="36"/>
    </row>
    <row r="132" spans="1:7" x14ac:dyDescent="0.25">
      <c r="A132" s="33" t="s">
        <v>53</v>
      </c>
      <c r="B132" s="12" t="s">
        <v>58</v>
      </c>
      <c r="C132" s="35" t="s">
        <v>59</v>
      </c>
      <c r="D132" s="43">
        <v>-24</v>
      </c>
      <c r="E132" s="13"/>
      <c r="F132" s="35" t="s">
        <v>285</v>
      </c>
      <c r="G132" s="45" t="s">
        <v>60</v>
      </c>
    </row>
    <row r="133" spans="1:7" x14ac:dyDescent="0.25">
      <c r="A133" s="33" t="s">
        <v>66</v>
      </c>
      <c r="B133" s="12" t="s">
        <v>61</v>
      </c>
      <c r="C133" s="35" t="s">
        <v>112</v>
      </c>
      <c r="D133" s="43">
        <v>0</v>
      </c>
      <c r="E133" s="13"/>
      <c r="F133" s="35" t="s">
        <v>62</v>
      </c>
      <c r="G133" s="36" t="s">
        <v>251</v>
      </c>
    </row>
    <row r="134" spans="1:7" x14ac:dyDescent="0.25">
      <c r="A134" s="34" t="s">
        <v>67</v>
      </c>
      <c r="B134" s="12" t="s">
        <v>113</v>
      </c>
      <c r="C134" s="35" t="s">
        <v>112</v>
      </c>
      <c r="D134" s="43">
        <v>-24</v>
      </c>
      <c r="E134" s="13"/>
      <c r="F134" s="35" t="s">
        <v>114</v>
      </c>
      <c r="G134" s="45" t="s">
        <v>60</v>
      </c>
    </row>
    <row r="135" spans="1:7" x14ac:dyDescent="0.25">
      <c r="A135" s="34" t="s">
        <v>68</v>
      </c>
      <c r="B135" s="12" t="s">
        <v>63</v>
      </c>
      <c r="C135" s="35" t="s">
        <v>64</v>
      </c>
      <c r="D135" s="43">
        <v>-40</v>
      </c>
      <c r="E135" s="13"/>
      <c r="F135" s="35" t="s">
        <v>65</v>
      </c>
      <c r="G135" s="45" t="s">
        <v>60</v>
      </c>
    </row>
    <row r="136" spans="1:7" x14ac:dyDescent="0.25">
      <c r="A136" s="33" t="s">
        <v>69</v>
      </c>
      <c r="B136" s="12" t="s">
        <v>78</v>
      </c>
      <c r="C136" s="35" t="s">
        <v>111</v>
      </c>
      <c r="D136" s="43">
        <v>-30</v>
      </c>
      <c r="E136" s="13"/>
      <c r="F136" s="35"/>
      <c r="G136" s="36"/>
    </row>
    <row r="137" spans="1:7" x14ac:dyDescent="0.25">
      <c r="A137" s="33" t="s">
        <v>70</v>
      </c>
      <c r="B137" s="12" t="s">
        <v>79</v>
      </c>
      <c r="C137" s="35" t="s">
        <v>101</v>
      </c>
      <c r="D137" s="43">
        <v>-15</v>
      </c>
      <c r="E137" s="13"/>
      <c r="F137" s="35"/>
      <c r="G137" s="36"/>
    </row>
    <row r="138" spans="1:7" x14ac:dyDescent="0.25">
      <c r="A138" s="34" t="s">
        <v>71</v>
      </c>
      <c r="B138" s="12" t="s">
        <v>80</v>
      </c>
      <c r="C138" s="35" t="s">
        <v>103</v>
      </c>
      <c r="D138" s="43">
        <f>-49.5*4</f>
        <v>-198</v>
      </c>
      <c r="E138" s="13"/>
      <c r="F138" s="35" t="s">
        <v>81</v>
      </c>
      <c r="G138" s="36" t="s">
        <v>82</v>
      </c>
    </row>
    <row r="139" spans="1:7" x14ac:dyDescent="0.25">
      <c r="A139" s="33" t="s">
        <v>72</v>
      </c>
      <c r="B139" s="12" t="s">
        <v>212</v>
      </c>
      <c r="C139" s="35" t="s">
        <v>103</v>
      </c>
      <c r="D139" s="43">
        <v>0</v>
      </c>
      <c r="E139" s="13"/>
      <c r="F139" s="35" t="s">
        <v>247</v>
      </c>
      <c r="G139" s="36"/>
    </row>
    <row r="140" spans="1:7" x14ac:dyDescent="0.25">
      <c r="A140" s="34" t="s">
        <v>73</v>
      </c>
      <c r="B140" s="12" t="s">
        <v>109</v>
      </c>
      <c r="C140" s="35" t="s">
        <v>110</v>
      </c>
      <c r="D140" s="43">
        <v>-24</v>
      </c>
      <c r="E140" s="13"/>
      <c r="F140" s="35"/>
      <c r="G140" s="45" t="s">
        <v>60</v>
      </c>
    </row>
    <row r="141" spans="1:7" x14ac:dyDescent="0.25">
      <c r="A141" s="34" t="s">
        <v>74</v>
      </c>
      <c r="B141" s="12" t="s">
        <v>96</v>
      </c>
      <c r="C141" s="35" t="s">
        <v>97</v>
      </c>
      <c r="D141" s="43">
        <v>-1099.08</v>
      </c>
      <c r="E141" s="13" t="s">
        <v>241</v>
      </c>
      <c r="F141" s="35" t="s">
        <v>185</v>
      </c>
      <c r="G141" s="36"/>
    </row>
    <row r="142" spans="1:7" x14ac:dyDescent="0.25">
      <c r="A142" s="33" t="s">
        <v>75</v>
      </c>
      <c r="B142" s="12" t="s">
        <v>98</v>
      </c>
      <c r="C142" s="35" t="s">
        <v>100</v>
      </c>
      <c r="D142" s="43">
        <v>-12</v>
      </c>
      <c r="E142" s="13"/>
      <c r="F142" s="35" t="s">
        <v>99</v>
      </c>
      <c r="G142" s="36" t="s">
        <v>138</v>
      </c>
    </row>
    <row r="143" spans="1:7" x14ac:dyDescent="0.25">
      <c r="A143" s="33" t="s">
        <v>76</v>
      </c>
      <c r="B143" s="12" t="s">
        <v>246</v>
      </c>
      <c r="C143" s="35" t="s">
        <v>94</v>
      </c>
      <c r="D143" s="43">
        <v>-60</v>
      </c>
      <c r="E143" s="13"/>
      <c r="F143" s="35" t="s">
        <v>95</v>
      </c>
      <c r="G143" s="36"/>
    </row>
    <row r="144" spans="1:7" x14ac:dyDescent="0.25">
      <c r="A144" s="34" t="s">
        <v>104</v>
      </c>
      <c r="B144" s="12" t="s">
        <v>210</v>
      </c>
      <c r="C144" s="35" t="s">
        <v>86</v>
      </c>
      <c r="D144" s="44" t="s">
        <v>284</v>
      </c>
      <c r="E144" s="13" t="s">
        <v>241</v>
      </c>
      <c r="F144" s="35" t="s">
        <v>250</v>
      </c>
      <c r="G144" s="36" t="s">
        <v>286</v>
      </c>
    </row>
    <row r="145" spans="1:7" x14ac:dyDescent="0.25">
      <c r="A145" s="33" t="s">
        <v>105</v>
      </c>
      <c r="B145" s="12" t="s">
        <v>85</v>
      </c>
      <c r="C145" s="35" t="s">
        <v>86</v>
      </c>
      <c r="D145" s="43">
        <v>-30</v>
      </c>
      <c r="E145" s="13"/>
      <c r="F145" s="35"/>
      <c r="G145" s="36"/>
    </row>
    <row r="146" spans="1:7" x14ac:dyDescent="0.25">
      <c r="A146" s="34" t="s">
        <v>106</v>
      </c>
      <c r="B146" s="12" t="s">
        <v>90</v>
      </c>
      <c r="C146" s="35" t="s">
        <v>91</v>
      </c>
      <c r="D146" s="43">
        <v>-30</v>
      </c>
      <c r="E146" s="13"/>
      <c r="F146" s="35" t="s">
        <v>92</v>
      </c>
      <c r="G146" s="36" t="s">
        <v>93</v>
      </c>
    </row>
    <row r="147" spans="1:7" x14ac:dyDescent="0.25">
      <c r="A147" s="34" t="s">
        <v>107</v>
      </c>
      <c r="B147" s="12" t="s">
        <v>87</v>
      </c>
      <c r="C147" s="35" t="s">
        <v>88</v>
      </c>
      <c r="D147" s="43">
        <v>-85</v>
      </c>
      <c r="E147" s="13"/>
      <c r="F147" s="35" t="s">
        <v>89</v>
      </c>
      <c r="G147" s="36"/>
    </row>
    <row r="148" spans="1:7" x14ac:dyDescent="0.25">
      <c r="A148" s="33" t="s">
        <v>108</v>
      </c>
      <c r="B148" s="12" t="s">
        <v>118</v>
      </c>
      <c r="C148" s="35" t="s">
        <v>119</v>
      </c>
      <c r="D148" s="43">
        <v>0</v>
      </c>
      <c r="E148" s="13"/>
      <c r="F148" s="35" t="s">
        <v>154</v>
      </c>
      <c r="G148" s="36" t="s">
        <v>249</v>
      </c>
    </row>
    <row r="149" spans="1:7" x14ac:dyDescent="0.25">
      <c r="A149" s="33" t="s">
        <v>125</v>
      </c>
      <c r="B149" s="12" t="s">
        <v>122</v>
      </c>
      <c r="C149" s="35" t="s">
        <v>123</v>
      </c>
      <c r="D149" s="43">
        <v>0</v>
      </c>
      <c r="E149" s="13"/>
      <c r="F149" s="35" t="s">
        <v>213</v>
      </c>
      <c r="G149" s="36" t="s">
        <v>214</v>
      </c>
    </row>
    <row r="150" spans="1:7" x14ac:dyDescent="0.25">
      <c r="A150" s="34" t="s">
        <v>131</v>
      </c>
      <c r="B150" s="12" t="s">
        <v>126</v>
      </c>
      <c r="C150" s="35" t="s">
        <v>123</v>
      </c>
      <c r="D150" s="43">
        <v>0</v>
      </c>
      <c r="E150" s="13"/>
      <c r="F150" s="35" t="s">
        <v>127</v>
      </c>
      <c r="G150" s="36" t="s">
        <v>249</v>
      </c>
    </row>
    <row r="151" spans="1:7" x14ac:dyDescent="0.25">
      <c r="A151" s="33" t="s">
        <v>152</v>
      </c>
      <c r="B151" s="12" t="s">
        <v>132</v>
      </c>
      <c r="C151" s="35" t="s">
        <v>133</v>
      </c>
      <c r="D151" s="43">
        <v>-60</v>
      </c>
      <c r="E151" s="13"/>
      <c r="F151" s="35"/>
      <c r="G151" s="36"/>
    </row>
    <row r="152" spans="1:7" x14ac:dyDescent="0.25">
      <c r="A152" s="34" t="s">
        <v>167</v>
      </c>
      <c r="B152" s="12" t="s">
        <v>158</v>
      </c>
      <c r="C152" s="35" t="s">
        <v>153</v>
      </c>
      <c r="D152" s="43">
        <v>-50</v>
      </c>
      <c r="E152" s="13"/>
      <c r="F152" s="35"/>
      <c r="G152" s="45" t="s">
        <v>60</v>
      </c>
    </row>
    <row r="153" spans="1:7" x14ac:dyDescent="0.25">
      <c r="A153" s="34" t="s">
        <v>174</v>
      </c>
      <c r="B153" s="12" t="s">
        <v>168</v>
      </c>
      <c r="C153" s="35" t="s">
        <v>169</v>
      </c>
      <c r="D153" s="43">
        <v>-30</v>
      </c>
      <c r="E153" s="13"/>
      <c r="F153" s="35"/>
      <c r="G153" s="36"/>
    </row>
    <row r="154" spans="1:7" x14ac:dyDescent="0.25">
      <c r="A154" s="33" t="s">
        <v>206</v>
      </c>
      <c r="B154" s="12" t="s">
        <v>175</v>
      </c>
      <c r="C154" s="35" t="s">
        <v>176</v>
      </c>
      <c r="D154" s="43">
        <v>-60</v>
      </c>
      <c r="E154" s="13"/>
      <c r="F154" s="35" t="s">
        <v>216</v>
      </c>
      <c r="G154" s="36"/>
    </row>
    <row r="155" spans="1:7" x14ac:dyDescent="0.25">
      <c r="A155" s="33" t="s">
        <v>211</v>
      </c>
      <c r="B155" s="12" t="s">
        <v>244</v>
      </c>
      <c r="C155" s="35" t="s">
        <v>208</v>
      </c>
      <c r="D155" s="43">
        <v>0</v>
      </c>
      <c r="E155" s="13"/>
      <c r="F155" s="35" t="s">
        <v>245</v>
      </c>
      <c r="G155" s="36"/>
    </row>
    <row r="156" spans="1:7" x14ac:dyDescent="0.25">
      <c r="A156" s="33" t="s">
        <v>235</v>
      </c>
      <c r="B156" s="12" t="s">
        <v>207</v>
      </c>
      <c r="C156" s="35" t="s">
        <v>208</v>
      </c>
      <c r="D156" s="43">
        <v>-60</v>
      </c>
      <c r="E156" s="13"/>
      <c r="F156" s="35" t="s">
        <v>209</v>
      </c>
      <c r="G156" s="36"/>
    </row>
    <row r="157" spans="1:7" x14ac:dyDescent="0.25">
      <c r="A157" s="33" t="s">
        <v>243</v>
      </c>
      <c r="B157" s="12" t="s">
        <v>236</v>
      </c>
      <c r="C157" s="35" t="s">
        <v>270</v>
      </c>
      <c r="D157" s="43">
        <v>-80</v>
      </c>
      <c r="E157" s="13"/>
      <c r="F157" s="35" t="s">
        <v>237</v>
      </c>
      <c r="G157" s="36"/>
    </row>
    <row r="158" spans="1:7" x14ac:dyDescent="0.25">
      <c r="A158" s="33" t="s">
        <v>267</v>
      </c>
      <c r="B158" s="12" t="s">
        <v>268</v>
      </c>
      <c r="C158" s="35" t="s">
        <v>269</v>
      </c>
      <c r="D158" s="43">
        <v>-12</v>
      </c>
      <c r="E158" s="13"/>
      <c r="F158" s="35"/>
      <c r="G158" s="36"/>
    </row>
    <row r="159" spans="1:7" x14ac:dyDescent="0.25">
      <c r="A159" s="33" t="s">
        <v>319</v>
      </c>
      <c r="B159" s="12" t="s">
        <v>320</v>
      </c>
      <c r="C159" s="35" t="s">
        <v>321</v>
      </c>
      <c r="D159" s="44" t="s">
        <v>322</v>
      </c>
      <c r="E159" s="13"/>
      <c r="F159" s="35" t="s">
        <v>323</v>
      </c>
      <c r="G159" s="36" t="s">
        <v>324</v>
      </c>
    </row>
    <row r="160" spans="1:7" x14ac:dyDescent="0.25">
      <c r="A160" s="61" t="s">
        <v>115</v>
      </c>
      <c r="B160" s="62"/>
      <c r="C160" s="63"/>
      <c r="D160" s="38">
        <f>SUM(D129:D159)</f>
        <v>-4719.68</v>
      </c>
      <c r="E160" s="38"/>
      <c r="F160" s="37" t="s">
        <v>116</v>
      </c>
      <c r="G160" s="39">
        <f>D160/12</f>
        <v>-393.30666666666667</v>
      </c>
    </row>
    <row r="162" spans="1:2" x14ac:dyDescent="0.25">
      <c r="A162" s="40" t="s">
        <v>120</v>
      </c>
      <c r="B162" s="41">
        <v>46026</v>
      </c>
    </row>
  </sheetData>
  <sheetProtection algorithmName="SHA-512" hashValue="Vu7o+7j8c+FjuPcgWQVFZFNq2axUoEK4ZfHfIBsyzmDzF3/gLVO4mGl+Wy60z4OQCMIs79PII5Gz+78Vkb346g==" saltValue="b/DuTlCcdaJQtf/zX9cN8Q==" spinCount="100000" sheet="1" objects="1" scenarios="1" selectLockedCells="1" selectUnlockedCells="1"/>
  <mergeCells count="19">
    <mergeCell ref="A120:B120"/>
    <mergeCell ref="F120:G120"/>
    <mergeCell ref="A125:G126"/>
    <mergeCell ref="A160:C160"/>
    <mergeCell ref="A122:B122"/>
    <mergeCell ref="F122:G122"/>
    <mergeCell ref="A1:W2"/>
    <mergeCell ref="F61:G61"/>
    <mergeCell ref="F7:G7"/>
    <mergeCell ref="A24:B24"/>
    <mergeCell ref="F24:G24"/>
    <mergeCell ref="A42:B42"/>
    <mergeCell ref="F42:G42"/>
    <mergeCell ref="A81:B81"/>
    <mergeCell ref="F81:G81"/>
    <mergeCell ref="A101:B101"/>
    <mergeCell ref="A7:B7"/>
    <mergeCell ref="A61:B61"/>
    <mergeCell ref="F101:G10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 01.11.2020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Mittelbach</dc:creator>
  <cp:lastModifiedBy>Marcel Mittelbach</cp:lastModifiedBy>
  <dcterms:created xsi:type="dcterms:W3CDTF">2015-06-05T18:19:34Z</dcterms:created>
  <dcterms:modified xsi:type="dcterms:W3CDTF">2026-01-04T14:02:19Z</dcterms:modified>
</cp:coreProperties>
</file>