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E:\Marcel\1 Dokumente\1 Privat\3 Rathaus\WAL\ab 2020\"/>
    </mc:Choice>
  </mc:AlternateContent>
  <xr:revisionPtr revIDLastSave="0" documentId="13_ncr:1_{3C41B0E1-B68E-4FE6-BAE9-8782DBFF1504}" xr6:coauthVersionLast="47" xr6:coauthVersionMax="47" xr10:uidLastSave="{00000000-0000-0000-0000-000000000000}"/>
  <workbookProtection workbookAlgorithmName="SHA-512" workbookHashValue="Jrp2M9U/zKxNZm59f0Dmgdva4dbRneIKZPWUIvL005ka9km3qK1Ce9McFBxceZmxHhZsBJtuIM69TFbMJ3BDpw==" workbookSaltValue="c+vVYUjHcWzxwW4kZGmZJg==" workbookSpinCount="100000" lockStructure="1"/>
  <bookViews>
    <workbookView xWindow="-120" yWindow="-120" windowWidth="29040" windowHeight="15840" xr2:uid="{00000000-000D-0000-FFFF-FFFF00000000}"/>
  </bookViews>
  <sheets>
    <sheet name="ab 01.11.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8" i="1" l="1"/>
  <c r="Q38" i="1"/>
  <c r="L38" i="1"/>
  <c r="E38" i="1"/>
  <c r="T37" i="1"/>
  <c r="S37" i="1"/>
  <c r="Q37" i="1"/>
  <c r="L37" i="1"/>
  <c r="E37" i="1"/>
  <c r="M36" i="1"/>
  <c r="L36" i="1"/>
  <c r="Q36" i="1" s="1"/>
  <c r="T36" i="1" s="1"/>
  <c r="E36" i="1"/>
  <c r="M34" i="1" l="1"/>
  <c r="L34" i="1"/>
  <c r="Q34" i="1" s="1"/>
  <c r="T34" i="1" s="1"/>
  <c r="E34" i="1"/>
  <c r="M33" i="1"/>
  <c r="L33" i="1"/>
  <c r="Q33" i="1" s="1"/>
  <c r="T33" i="1" s="1"/>
  <c r="E33" i="1"/>
  <c r="S32" i="1"/>
  <c r="M32" i="1"/>
  <c r="L32" i="1"/>
  <c r="Q32" i="1" s="1"/>
  <c r="E32" i="1"/>
  <c r="M31" i="1"/>
  <c r="M28" i="1"/>
  <c r="L31" i="1"/>
  <c r="Q31" i="1" s="1"/>
  <c r="T31" i="1" s="1"/>
  <c r="E28" i="1"/>
  <c r="E29" i="1"/>
  <c r="E30" i="1"/>
  <c r="E31" i="1"/>
  <c r="E12" i="1"/>
  <c r="D41" i="1"/>
  <c r="C41" i="1"/>
  <c r="D24" i="1"/>
  <c r="L28" i="1"/>
  <c r="Q28" i="1" s="1"/>
  <c r="T28" i="1" s="1"/>
  <c r="D61" i="1"/>
  <c r="T32" i="1" l="1"/>
  <c r="D8" i="1"/>
  <c r="D43" i="1" s="1"/>
  <c r="I41" i="1"/>
  <c r="J41" i="1"/>
  <c r="K41" i="1"/>
  <c r="N41" i="1"/>
  <c r="O41" i="1"/>
  <c r="P41" i="1"/>
  <c r="R41" i="1"/>
  <c r="S41" i="1"/>
  <c r="V41" i="1"/>
  <c r="W41" i="1"/>
  <c r="H41" i="1"/>
  <c r="J8" i="1"/>
  <c r="I8" i="1"/>
  <c r="H8" i="1"/>
  <c r="P24" i="1"/>
  <c r="O24" i="1"/>
  <c r="N24" i="1"/>
  <c r="K24" i="1"/>
  <c r="J24" i="1"/>
  <c r="I24" i="1"/>
  <c r="H24" i="1"/>
  <c r="R24" i="1"/>
  <c r="S24" i="1"/>
  <c r="V24" i="1"/>
  <c r="W24" i="1"/>
  <c r="M27" i="1"/>
  <c r="M41" i="1" s="1"/>
  <c r="L27" i="1"/>
  <c r="Q27" i="1" s="1"/>
  <c r="T27" i="1" s="1"/>
  <c r="M22" i="1"/>
  <c r="L22" i="1"/>
  <c r="Q22" i="1" s="1"/>
  <c r="T22" i="1" s="1"/>
  <c r="M21" i="1"/>
  <c r="L21" i="1"/>
  <c r="Q21" i="1" s="1"/>
  <c r="T21" i="1" s="1"/>
  <c r="M20" i="1"/>
  <c r="L20" i="1"/>
  <c r="Q20" i="1" s="1"/>
  <c r="T20" i="1" s="1"/>
  <c r="M17" i="1"/>
  <c r="M18" i="1"/>
  <c r="M19" i="1"/>
  <c r="L17" i="1"/>
  <c r="Q17" i="1" s="1"/>
  <c r="T17" i="1" s="1"/>
  <c r="L18" i="1"/>
  <c r="Q18" i="1" s="1"/>
  <c r="T18" i="1" s="1"/>
  <c r="L19" i="1"/>
  <c r="Q19" i="1" s="1"/>
  <c r="T19" i="1" s="1"/>
  <c r="M16" i="1"/>
  <c r="L16" i="1"/>
  <c r="Q16" i="1" s="1"/>
  <c r="T16" i="1" s="1"/>
  <c r="K8" i="1"/>
  <c r="M15" i="1"/>
  <c r="L15" i="1"/>
  <c r="Q15" i="1" s="1"/>
  <c r="T15" i="1" s="1"/>
  <c r="D59" i="1"/>
  <c r="D52" i="1"/>
  <c r="D54" i="1"/>
  <c r="T41" i="1" l="1"/>
  <c r="J43" i="1"/>
  <c r="H43" i="1"/>
  <c r="D74" i="1"/>
  <c r="G74" i="1" s="1"/>
  <c r="I43" i="1"/>
  <c r="K43" i="1"/>
  <c r="L41" i="1"/>
  <c r="Q41" i="1"/>
  <c r="E15" i="1"/>
  <c r="E16" i="1"/>
  <c r="E17" i="1"/>
  <c r="E18" i="1"/>
  <c r="E19" i="1"/>
  <c r="E20" i="1"/>
  <c r="E21" i="1"/>
  <c r="E22" i="1"/>
  <c r="E27" i="1"/>
  <c r="E41" i="1" s="1"/>
  <c r="M14" i="1"/>
  <c r="L14" i="1"/>
  <c r="Q14" i="1" s="1"/>
  <c r="M13" i="1"/>
  <c r="L13" i="1"/>
  <c r="Q13" i="1" s="1"/>
  <c r="T13" i="1" s="1"/>
  <c r="C13" i="1" s="1"/>
  <c r="E13" i="1" s="1"/>
  <c r="S8" i="1"/>
  <c r="S43" i="1" s="1"/>
  <c r="M11" i="1"/>
  <c r="L11" i="1"/>
  <c r="N8" i="1"/>
  <c r="N43" i="1" s="1"/>
  <c r="O8" i="1"/>
  <c r="O43" i="1" s="1"/>
  <c r="P8" i="1"/>
  <c r="P43" i="1" s="1"/>
  <c r="R8" i="1"/>
  <c r="R43" i="1" s="1"/>
  <c r="V8" i="1"/>
  <c r="V43" i="1" s="1"/>
  <c r="W8" i="1"/>
  <c r="W43" i="1" s="1"/>
  <c r="M6" i="1"/>
  <c r="L6" i="1"/>
  <c r="Q6" i="1" s="1"/>
  <c r="T6" i="1" s="1"/>
  <c r="C6" i="1" s="1"/>
  <c r="E6" i="1" s="1"/>
  <c r="M7" i="1"/>
  <c r="L7" i="1"/>
  <c r="Q7" i="1" s="1"/>
  <c r="T7" i="1" s="1"/>
  <c r="C7" i="1" s="1"/>
  <c r="E7" i="1" s="1"/>
  <c r="M5" i="1"/>
  <c r="L5" i="1"/>
  <c r="Q5" i="1" s="1"/>
  <c r="T5" i="1" s="1"/>
  <c r="Q11" i="1" l="1"/>
  <c r="L24" i="1"/>
  <c r="M24" i="1"/>
  <c r="C5" i="1"/>
  <c r="T8" i="1"/>
  <c r="T14" i="1"/>
  <c r="C14" i="1" s="1"/>
  <c r="L8" i="1"/>
  <c r="M8" i="1"/>
  <c r="Q8" i="1"/>
  <c r="T11" i="1" l="1"/>
  <c r="T24" i="1" s="1"/>
  <c r="T43" i="1" s="1"/>
  <c r="Q24" i="1"/>
  <c r="Q43" i="1" s="1"/>
  <c r="M43" i="1"/>
  <c r="L43" i="1"/>
  <c r="C8" i="1"/>
  <c r="E5" i="1"/>
  <c r="E8" i="1" s="1"/>
  <c r="E14" i="1"/>
  <c r="C11" i="1" l="1"/>
  <c r="C24" i="1" l="1"/>
  <c r="C43" i="1" s="1"/>
  <c r="E11" i="1"/>
  <c r="E24" i="1" s="1"/>
  <c r="E43" i="1" s="1"/>
</calcChain>
</file>

<file path=xl/sharedStrings.xml><?xml version="1.0" encoding="utf-8"?>
<sst xmlns="http://schemas.openxmlformats.org/spreadsheetml/2006/main" count="218" uniqueCount="184">
  <si>
    <t>Lfd. Nr.</t>
  </si>
  <si>
    <t>Grund der Zahlung</t>
  </si>
  <si>
    <t>Bemerkung</t>
  </si>
  <si>
    <t>2020-01</t>
  </si>
  <si>
    <t>2020-02</t>
  </si>
  <si>
    <t>2020-03</t>
  </si>
  <si>
    <t>Lohn, Gehalt 11/2020</t>
  </si>
  <si>
    <t>Lohn, Gehalt 12/2020</t>
  </si>
  <si>
    <t>Lohn, Gehalt 01/2021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</si>
  <si>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</si>
  <si>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</si>
  <si>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</si>
  <si>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</si>
  <si>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</si>
  <si>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</si>
  <si>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</si>
  <si>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</si>
  <si>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</si>
  <si>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</si>
  <si>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</si>
  <si>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</si>
  <si>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Lohn, Gehalt 02/2021</t>
  </si>
  <si>
    <t>Sitzungsgeld Sparkasse Vest Recklinghausen</t>
  </si>
  <si>
    <t>Lohn, Gehalt 03/2021</t>
  </si>
  <si>
    <t>Summe:</t>
  </si>
  <si>
    <t>Zahlbetrag nt.</t>
  </si>
  <si>
    <t>Gesamtbetrag Zahlungen 2020</t>
  </si>
  <si>
    <t>Zahlungseingang</t>
  </si>
  <si>
    <t>Grundgehalt</t>
  </si>
  <si>
    <t>= Gesamtbrutto</t>
  </si>
  <si>
    <t>+ Aufwandsentschädigung §5 EGV NRW</t>
  </si>
  <si>
    <t>= Steuerbrutto</t>
  </si>
  <si>
    <t>- Lohnsteuer</t>
  </si>
  <si>
    <t>- Solidaritätszuschlag</t>
  </si>
  <si>
    <t>- Kirchensteuer</t>
  </si>
  <si>
    <t>= Gesetzliches Netto</t>
  </si>
  <si>
    <t>- Altersvorsorge</t>
  </si>
  <si>
    <t>= Zahlbetrag (netto)</t>
  </si>
  <si>
    <t>- Krankenversicherung</t>
  </si>
  <si>
    <t>- Mindest-Mitgliedsbeitrag Partei</t>
  </si>
  <si>
    <t>Beamt:innen erhalten ihre Besoldung monatlich im Voraus</t>
  </si>
  <si>
    <t>+ VL Beamt:innen</t>
  </si>
  <si>
    <t>Zusätzlich zu begleichen (vgl. Spalten R &amp; S)</t>
  </si>
  <si>
    <t>+ einml. Auszahlungskorrektur/Verrechnung aus 01/2021</t>
  </si>
  <si>
    <t>+ Auszahlungskorrektur</t>
  </si>
  <si>
    <t>= Spendentopf 2021 (Sitzungsgeld wird privat gespendet)</t>
  </si>
  <si>
    <t>Lohn, Gehalt 04/2021</t>
  </si>
  <si>
    <t>Gesamtbetrag Zahlungen 2021</t>
  </si>
  <si>
    <t>Erhaltene Zahlungen durch Funktion des Bürgermeisters seit Amtsantritt 01.11.2020
(Zuordnung entsprechend des Zahlungseingangs)</t>
  </si>
  <si>
    <t>Sonst. Zahlung</t>
  </si>
  <si>
    <t>Gesamt (C+D)</t>
  </si>
  <si>
    <t>Mitglied im Verein</t>
  </si>
  <si>
    <t>Mitglied seit</t>
  </si>
  <si>
    <t>001</t>
  </si>
  <si>
    <t>002</t>
  </si>
  <si>
    <t>003</t>
  </si>
  <si>
    <t>004</t>
  </si>
  <si>
    <t>Bemerkung 2</t>
  </si>
  <si>
    <t>DLRG OG Waltrop e.V.</t>
  </si>
  <si>
    <t>Private Mitgliedschaften Marcel Mittelbach
(chronologisch des Eintritts)</t>
  </si>
  <si>
    <t>06/1997</t>
  </si>
  <si>
    <t>WBBV 2012 e.V.</t>
  </si>
  <si>
    <t>Waltroper Bürgerbad Verein 2021 e.V.</t>
  </si>
  <si>
    <t>01/2012</t>
  </si>
  <si>
    <t>Gründungsmitglied</t>
  </si>
  <si>
    <t>FV Weltkindertagsfest</t>
  </si>
  <si>
    <t>Förderverein Weltkindertagsfest Waltrop e.V.</t>
  </si>
  <si>
    <t>DLRG WHS e.V.</t>
  </si>
  <si>
    <t>02/2016</t>
  </si>
  <si>
    <t>DLRG Weissenhäuser Strand e.V.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</si>
  <si>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</si>
  <si>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</si>
  <si>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</si>
  <si>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</si>
  <si>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</si>
  <si>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</si>
  <si>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</si>
  <si>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</si>
  <si>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</si>
  <si>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</si>
  <si>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</si>
  <si>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ADAC e.V.</t>
  </si>
  <si>
    <t>AWO Waltrop</t>
  </si>
  <si>
    <t>Heimatverein Waltrop</t>
  </si>
  <si>
    <t>SGK</t>
  </si>
  <si>
    <t>Sozialdemokratische Gemeinschaft für</t>
  </si>
  <si>
    <t>Kommunalpolitik e.V.</t>
  </si>
  <si>
    <t>SPD Waltrop</t>
  </si>
  <si>
    <t>09/2009</t>
  </si>
  <si>
    <t>Entspricht dem Mindest-Pflichtbeitrag</t>
  </si>
  <si>
    <t>Crew 75</t>
  </si>
  <si>
    <t>10/2019</t>
  </si>
  <si>
    <t>Bürgertraber Herten e.V.</t>
  </si>
  <si>
    <t>11/2020</t>
  </si>
  <si>
    <t>zzgl. einmalig 50,00 € für Anteil Ignatz</t>
  </si>
  <si>
    <t>Reservistenverband</t>
  </si>
  <si>
    <t>01/2020</t>
  </si>
  <si>
    <t>Verband der Reservisten der deutschen</t>
  </si>
  <si>
    <t>Bundeswehr e.V.</t>
  </si>
  <si>
    <t>BSV 1550 e.V.</t>
  </si>
  <si>
    <t>09/2019</t>
  </si>
  <si>
    <t>BürgerSchützenVerein 1550 e.V.</t>
  </si>
  <si>
    <t>Ver.di</t>
  </si>
  <si>
    <t>03/2019</t>
  </si>
  <si>
    <t>seit 09/2009: Mitglied der Komba</t>
  </si>
  <si>
    <t>FuFdSuS Waltrop e.V.</t>
  </si>
  <si>
    <t>Freunde und Förderer des Schiffshebewerk-</t>
  </si>
  <si>
    <t>07/2019</t>
  </si>
  <si>
    <t>03/2017</t>
  </si>
  <si>
    <t>Beitrag / Jahr</t>
  </si>
  <si>
    <t>04/2018</t>
  </si>
  <si>
    <t>016</t>
  </si>
  <si>
    <t>017</t>
  </si>
  <si>
    <t>018</t>
  </si>
  <si>
    <t>019</t>
  </si>
  <si>
    <t>020</t>
  </si>
  <si>
    <t>Mein Waltrop e.V.</t>
  </si>
  <si>
    <t>09/2018</t>
  </si>
  <si>
    <t>02/2017</t>
  </si>
  <si>
    <t>09/2013</t>
  </si>
  <si>
    <t>DTFK e.V.</t>
  </si>
  <si>
    <t>Deutsch-türkischer Freundeskreis e.V.</t>
  </si>
  <si>
    <t>Beiträge / Jahr:</t>
  </si>
  <si>
    <t>Beiträge / Monat (/12):</t>
  </si>
  <si>
    <t>WIWA</t>
  </si>
  <si>
    <t>WIWA - WIR im Waldstadion e.V.</t>
  </si>
  <si>
    <t>05/2007</t>
  </si>
  <si>
    <t>FV TTV Waltrop 99 e.V.</t>
  </si>
  <si>
    <t>03/2021</t>
  </si>
  <si>
    <t>Stand:</t>
  </si>
  <si>
    <t>Gesamtbetrag seit Amtsantritt am 01.11.2020</t>
  </si>
  <si>
    <t>Waltrop Reporter-Supporter</t>
  </si>
  <si>
    <t>04/2021</t>
  </si>
  <si>
    <t>Unterstützungs-Abo</t>
  </si>
  <si>
    <t>Lohn, Gehalt 05/2021</t>
  </si>
  <si>
    <t>021</t>
  </si>
  <si>
    <t>Heinz-Kühne-Bildungswerk</t>
  </si>
  <si>
    <t>Mitgliedschaft für Mandatsträger:innen</t>
  </si>
  <si>
    <t>Lohn, Gehalt 06/2021</t>
  </si>
  <si>
    <t>Lohn, Gehalt 07/2021</t>
  </si>
  <si>
    <t>Lohn, Gehalt 08/2021</t>
  </si>
  <si>
    <t>022</t>
  </si>
  <si>
    <t>BSV Brockenscheidt-Leveringhausen</t>
  </si>
  <si>
    <t>09/2021</t>
  </si>
  <si>
    <t>Lohn, Gehalt 09/2021</t>
  </si>
  <si>
    <t>Lohnt, Gehalt 10/2021</t>
  </si>
  <si>
    <t>Lohn, Gehalt 11/2021</t>
  </si>
  <si>
    <t>Lohn, Gehalt 12/2021</t>
  </si>
  <si>
    <t>und Schleusenparks, Waltrop e.V.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</si>
  <si>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</si>
  <si>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</si>
  <si>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</si>
  <si>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</si>
  <si>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</si>
  <si>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</si>
  <si>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</si>
  <si>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</si>
  <si>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</si>
  <si>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</si>
  <si>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</si>
  <si>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Gesamtbetrag Zahlungen 2022</t>
  </si>
  <si>
    <t>Lohn, Gehalt 01/2022</t>
  </si>
  <si>
    <t>023</t>
  </si>
  <si>
    <t>Kinder machen Zukunft e.V. i. G.</t>
  </si>
  <si>
    <t>12/2021</t>
  </si>
  <si>
    <t>Förderverein Tischtennisverein Waltrop 99 e.V.</t>
  </si>
  <si>
    <t>Antl. Sitzungsgeld Sparkasse 2021</t>
  </si>
  <si>
    <t>Lohn, Gehalt 02/2022</t>
  </si>
  <si>
    <t>= Spendentopf 2022 (Sitzungsgeld wird privat gespendet)</t>
  </si>
  <si>
    <t>Lohn, Gehalt 03/2022</t>
  </si>
  <si>
    <t>inkl. Corona Sonderzahlung 2022</t>
  </si>
  <si>
    <t>Sonderzahlung
(Kleidungsgeld Standesbeamter, Corona)</t>
  </si>
  <si>
    <t>Lohn, Gehalt 04/2022</t>
  </si>
  <si>
    <t>inkl. Nachzahlungen Differenzen 01-03/2022</t>
  </si>
  <si>
    <t>Lohn, Gehalt 05/2022</t>
  </si>
  <si>
    <t>+ Nachzahlung Kleidergeld Standesbeamte (Stb)</t>
  </si>
  <si>
    <t>Lohn, Gehalt 06/2022</t>
  </si>
  <si>
    <t>024</t>
  </si>
  <si>
    <t>FC Spvgg. Oberwiese</t>
  </si>
  <si>
    <t>05/2022</t>
  </si>
  <si>
    <t>Lohn, Gehalt 07/2022</t>
  </si>
  <si>
    <t>Lohn, Gehalt 08/2022</t>
  </si>
  <si>
    <t>inkl. Auszahlungskorrekturen aus 01-07/2022</t>
  </si>
  <si>
    <t>Lohn, Gehalt 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</si>
</sst>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#,##0.00\ &quot;€&quot;"/>
    <numFmt numFmtId="165" formatCode="[$-407]d/\ mmmm\ 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8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quotePrefix="1" applyFont="1" applyAlignment="1">
      <alignment textRotation="90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textRotation="90"/>
    </xf>
    <xf numFmtId="0" fontId="1" fillId="0" borderId="1" xfId="0" quotePrefix="1" applyFont="1" applyBorder="1" applyAlignment="1">
      <alignment horizontal="left" textRotation="90"/>
    </xf>
    <xf numFmtId="0" fontId="4" fillId="0" borderId="1" xfId="0" quotePrefix="1" applyFont="1" applyBorder="1" applyAlignment="1">
      <alignment horizontal="left" textRotation="90"/>
    </xf>
    <xf numFmtId="0" fontId="1" fillId="0" borderId="1" xfId="0" applyFont="1" applyBorder="1" applyAlignment="1">
      <alignment vertical="top"/>
    </xf>
    <xf numFmtId="14" fontId="0" fillId="0" borderId="1" xfId="0" applyNumberFormat="1" applyBorder="1" applyAlignment="1">
      <alignment vertical="top"/>
    </xf>
    <xf numFmtId="8" fontId="0" fillId="0" borderId="1" xfId="0" applyNumberForma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4" fontId="0" fillId="0" borderId="1" xfId="0" applyNumberFormat="1" applyBorder="1"/>
    <xf numFmtId="0" fontId="0" fillId="0" borderId="1" xfId="0" applyBorder="1"/>
    <xf numFmtId="8" fontId="1" fillId="2" borderId="1" xfId="0" applyNumberFormat="1" applyFont="1" applyFill="1" applyBorder="1"/>
    <xf numFmtId="8" fontId="6" fillId="2" borderId="1" xfId="0" applyNumberFormat="1" applyFont="1" applyFill="1" applyBorder="1"/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/>
    <xf numFmtId="0" fontId="0" fillId="0" borderId="1" xfId="0" quotePrefix="1" applyBorder="1" applyAlignment="1">
      <alignment vertical="top" wrapText="1"/>
    </xf>
    <xf numFmtId="8" fontId="0" fillId="0" borderId="1" xfId="0" applyNumberFormat="1" applyBorder="1"/>
    <xf numFmtId="0" fontId="0" fillId="0" borderId="1" xfId="0" quotePrefix="1" applyBorder="1"/>
    <xf numFmtId="164" fontId="0" fillId="0" borderId="1" xfId="0" applyNumberFormat="1" applyBorder="1"/>
    <xf numFmtId="8" fontId="1" fillId="2" borderId="2" xfId="0" applyNumberFormat="1" applyFont="1" applyFill="1" applyBorder="1"/>
    <xf numFmtId="49" fontId="1" fillId="0" borderId="1" xfId="0" applyNumberFormat="1" applyFont="1" applyBorder="1" applyAlignment="1">
      <alignment vertical="top"/>
    </xf>
    <xf numFmtId="49" fontId="1" fillId="0" borderId="1" xfId="0" applyNumberFormat="1" applyFont="1" applyBorder="1"/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8" fontId="1" fillId="0" borderId="1" xfId="0" applyNumberFormat="1" applyFont="1" applyBorder="1" applyAlignment="1">
      <alignment vertical="top"/>
    </xf>
    <xf numFmtId="8" fontId="1" fillId="0" borderId="1" xfId="0" applyNumberFormat="1" applyFont="1" applyBorder="1" applyAlignment="1">
      <alignment horizontal="left" vertical="top"/>
    </xf>
    <xf numFmtId="0" fontId="1" fillId="3" borderId="0" xfId="0" applyFont="1" applyFill="1"/>
    <xf numFmtId="165" fontId="0" fillId="3" borderId="0" xfId="0" applyNumberFormat="1" applyFill="1" applyAlignment="1">
      <alignment horizontal="left"/>
    </xf>
    <xf numFmtId="0" fontId="1" fillId="0" borderId="1" xfId="0" quotePrefix="1" applyFont="1" applyBorder="1" applyAlignment="1">
      <alignment horizontal="left" textRotation="90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49" fontId="1" fillId="0" borderId="3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6"/>
  <sheetViews>
    <sheetView tabSelected="1" zoomScale="85" zoomScaleNormal="85" workbookViewId="0">
      <selection activeCell="F4" sqref="F4:G20"/>
    </sheetView>
  </sheetViews>
  <sheetFormatPr baseColWidth="10" defaultColWidth="9.140625" defaultRowHeight="15" x14ac:dyDescent="0.25"/>
  <cols>
    <col min="1" max="1" width="7.85546875" style="3" bestFit="1" customWidth="1"/>
    <col min="2" max="2" width="34.7109375" customWidth="1"/>
    <col min="3" max="3" width="13.28515625" bestFit="1" customWidth="1"/>
    <col min="4" max="4" width="14.85546875" bestFit="1" customWidth="1"/>
    <col min="5" max="5" width="13.140625" bestFit="1" customWidth="1"/>
    <col min="6" max="6" width="46.7109375" bestFit="1" customWidth="1"/>
    <col min="7" max="7" width="56.5703125" bestFit="1" customWidth="1"/>
    <col min="8" max="8" width="11.7109375" bestFit="1" customWidth="1"/>
    <col min="9" max="9" width="8.140625" bestFit="1" customWidth="1"/>
    <col min="10" max="10" width="10.7109375" bestFit="1" customWidth="1"/>
    <col min="11" max="11" width="9.7109375" bestFit="1" customWidth="1"/>
    <col min="12" max="13" width="11.7109375" bestFit="1" customWidth="1"/>
    <col min="14" max="14" width="11.42578125" bestFit="1" customWidth="1"/>
    <col min="15" max="16" width="10.42578125" bestFit="1" customWidth="1"/>
    <col min="17" max="17" width="11.7109375" bestFit="1" customWidth="1"/>
    <col min="18" max="18" width="10.42578125" bestFit="1" customWidth="1"/>
    <col min="19" max="19" width="8.140625" bestFit="1" customWidth="1"/>
    <col min="20" max="20" width="11.7109375" bestFit="1" customWidth="1"/>
    <col min="21" max="21" width="4.28515625" bestFit="1" customWidth="1"/>
    <col min="22" max="22" width="11.42578125" bestFit="1" customWidth="1"/>
    <col min="23" max="23" width="10.42578125" bestFit="1" customWidth="1"/>
  </cols>
  <sheetData>
    <row r="1" spans="1:25" ht="15" customHeight="1" x14ac:dyDescent="0.25">
      <c r="A1" s="56" t="s">
        <v>48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8"/>
    </row>
    <row r="2" spans="1:25" ht="36" customHeight="1" thickBot="1" x14ac:dyDescent="0.3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1"/>
    </row>
    <row r="4" spans="1:25" s="3" customFormat="1" ht="211.5" x14ac:dyDescent="0.25">
      <c r="A4" s="8" t="s">
        <v>0</v>
      </c>
      <c r="B4" s="8" t="s">
        <v>27</v>
      </c>
      <c r="C4" s="8" t="s">
        <v>25</v>
      </c>
      <c r="D4" s="8" t="s">
        <v>49</v>
      </c>
      <c r="E4" s="8" t="s">
        <v>50</v>
      </c>
      <c r="F4" s="8" t="s">
        <v>1</v>
      </c>
      <c r="G4" s="8" t="s">
        <v>2</v>
      </c>
      <c r="H4" s="9" t="s">
        <v>28</v>
      </c>
      <c r="I4" s="10" t="s">
        <v>41</v>
      </c>
      <c r="J4" s="10" t="s">
        <v>30</v>
      </c>
      <c r="K4" s="45" t="s">
        <v>171</v>
      </c>
      <c r="L4" s="10" t="s">
        <v>29</v>
      </c>
      <c r="M4" s="10" t="s">
        <v>31</v>
      </c>
      <c r="N4" s="11" t="s">
        <v>32</v>
      </c>
      <c r="O4" s="11" t="s">
        <v>33</v>
      </c>
      <c r="P4" s="11" t="s">
        <v>34</v>
      </c>
      <c r="Q4" s="10" t="s">
        <v>35</v>
      </c>
      <c r="R4" s="11" t="s">
        <v>36</v>
      </c>
      <c r="S4" s="10" t="s">
        <v>44</v>
      </c>
      <c r="T4" s="10" t="s">
        <v>37</v>
      </c>
      <c r="U4" s="10" t="s">
        <v>42</v>
      </c>
      <c r="V4" s="11" t="s">
        <v>38</v>
      </c>
      <c r="W4" s="11" t="s">
        <v>39</v>
      </c>
      <c r="X4" s="4"/>
      <c r="Y4" s="4"/>
    </row>
    <row r="5" spans="1:25" x14ac:dyDescent="0.25">
      <c r="A5" s="12" t="s">
        <v>3</v>
      </c>
      <c r="B5" s="13">
        <v>44134</v>
      </c>
      <c r="C5" s="14">
        <f>T5</f>
        <v>6375.92</v>
      </c>
      <c r="D5" s="14"/>
      <c r="E5" s="14">
        <f>C5+D5</f>
        <v>6375.92</v>
      </c>
      <c r="F5" s="15" t="s">
        <v>6</v>
      </c>
      <c r="G5" s="16" t="s">
        <v>40</v>
      </c>
      <c r="H5" s="17">
        <v>8786.07</v>
      </c>
      <c r="I5" s="17">
        <v>6.65</v>
      </c>
      <c r="J5" s="17">
        <v>878.61</v>
      </c>
      <c r="K5" s="17">
        <v>0</v>
      </c>
      <c r="L5" s="17">
        <f>H5+I5+J5</f>
        <v>9671.33</v>
      </c>
      <c r="M5" s="17">
        <f>H5+I5</f>
        <v>8792.7199999999993</v>
      </c>
      <c r="N5" s="18">
        <v>-2843.16</v>
      </c>
      <c r="O5" s="18">
        <v>-156.37</v>
      </c>
      <c r="P5" s="18">
        <v>-255.88</v>
      </c>
      <c r="Q5" s="17">
        <f>L5+N5+O5+P5</f>
        <v>6415.92</v>
      </c>
      <c r="R5" s="18">
        <v>-40</v>
      </c>
      <c r="S5" s="19">
        <v>0</v>
      </c>
      <c r="T5" s="20">
        <f>Q5+R5+S5</f>
        <v>6375.92</v>
      </c>
      <c r="U5" s="21"/>
      <c r="V5" s="22">
        <v>-380.37</v>
      </c>
      <c r="W5" s="22">
        <v>-210</v>
      </c>
    </row>
    <row r="6" spans="1:25" x14ac:dyDescent="0.25">
      <c r="A6" s="23" t="s">
        <v>4</v>
      </c>
      <c r="B6" s="24">
        <v>44165</v>
      </c>
      <c r="C6" s="14">
        <f t="shared" ref="C6:C7" si="0">T6</f>
        <v>6375.92</v>
      </c>
      <c r="D6" s="14"/>
      <c r="E6" s="14">
        <f t="shared" ref="E6:E7" si="1">C6+D6</f>
        <v>6375.92</v>
      </c>
      <c r="F6" s="25" t="s">
        <v>7</v>
      </c>
      <c r="G6" s="25"/>
      <c r="H6" s="17">
        <v>8786.07</v>
      </c>
      <c r="I6" s="17">
        <v>6.65</v>
      </c>
      <c r="J6" s="17">
        <v>878.61</v>
      </c>
      <c r="K6" s="17">
        <v>0</v>
      </c>
      <c r="L6" s="17">
        <f>H6+I6+J6</f>
        <v>9671.33</v>
      </c>
      <c r="M6" s="17">
        <f>H6+I6</f>
        <v>8792.7199999999993</v>
      </c>
      <c r="N6" s="18">
        <v>-2843.16</v>
      </c>
      <c r="O6" s="18">
        <v>-156.37</v>
      </c>
      <c r="P6" s="18">
        <v>-255.88</v>
      </c>
      <c r="Q6" s="17">
        <f>L6+N6+O6+P6</f>
        <v>6415.92</v>
      </c>
      <c r="R6" s="18">
        <v>-40</v>
      </c>
      <c r="S6" s="19">
        <v>0</v>
      </c>
      <c r="T6" s="20">
        <f t="shared" ref="T6" si="2">Q6+R6+S6</f>
        <v>6375.92</v>
      </c>
      <c r="U6" s="21"/>
      <c r="V6" s="22">
        <v>-380.37</v>
      </c>
      <c r="W6" s="22">
        <v>-210</v>
      </c>
    </row>
    <row r="7" spans="1:25" x14ac:dyDescent="0.25">
      <c r="A7" s="12" t="s">
        <v>5</v>
      </c>
      <c r="B7" s="13">
        <v>44195</v>
      </c>
      <c r="C7" s="14">
        <f t="shared" si="0"/>
        <v>6533.5499999999993</v>
      </c>
      <c r="D7" s="14"/>
      <c r="E7" s="14">
        <f t="shared" si="1"/>
        <v>6533.5499999999993</v>
      </c>
      <c r="F7" s="15" t="s">
        <v>8</v>
      </c>
      <c r="G7" s="16"/>
      <c r="H7" s="17">
        <v>8909.07</v>
      </c>
      <c r="I7" s="17">
        <v>6.65</v>
      </c>
      <c r="J7" s="17">
        <v>890.91</v>
      </c>
      <c r="K7" s="17">
        <v>0</v>
      </c>
      <c r="L7" s="17">
        <f>H7+I7+J7</f>
        <v>9806.6299999999992</v>
      </c>
      <c r="M7" s="17">
        <f>H7+I7</f>
        <v>8915.7199999999993</v>
      </c>
      <c r="N7" s="18">
        <v>-2823.66</v>
      </c>
      <c r="O7" s="18">
        <v>-155.30000000000001</v>
      </c>
      <c r="P7" s="18">
        <v>-254.12</v>
      </c>
      <c r="Q7" s="17">
        <f>L7+N7+O7+P7</f>
        <v>6573.5499999999993</v>
      </c>
      <c r="R7" s="18">
        <v>-40</v>
      </c>
      <c r="S7" s="19">
        <v>0</v>
      </c>
      <c r="T7" s="20">
        <f>Q7+R7+S7</f>
        <v>6533.5499999999993</v>
      </c>
      <c r="U7" s="21"/>
      <c r="V7" s="22">
        <v>-380.37</v>
      </c>
      <c r="W7" s="22">
        <v>-210</v>
      </c>
    </row>
    <row r="8" spans="1:25" x14ac:dyDescent="0.25">
      <c r="A8" s="55" t="s">
        <v>24</v>
      </c>
      <c r="B8" s="55"/>
      <c r="C8" s="26">
        <f>SUM(C5:C7)</f>
        <v>19285.39</v>
      </c>
      <c r="D8" s="26">
        <f>SUM(D5:D7)</f>
        <v>0</v>
      </c>
      <c r="E8" s="35">
        <f>SUM(E5:E7)+D8</f>
        <v>19285.39</v>
      </c>
      <c r="F8" s="62" t="s">
        <v>26</v>
      </c>
      <c r="G8" s="63"/>
      <c r="H8" s="26">
        <f>SUM(H5:H7)</f>
        <v>26481.21</v>
      </c>
      <c r="I8" s="26">
        <f>SUM(I5:I7)</f>
        <v>19.950000000000003</v>
      </c>
      <c r="J8" s="26">
        <f>SUM(J5:J7)</f>
        <v>2648.13</v>
      </c>
      <c r="K8" s="26">
        <f t="shared" ref="K8:W8" si="3">SUM(K5:K7)</f>
        <v>0</v>
      </c>
      <c r="L8" s="26">
        <f t="shared" si="3"/>
        <v>29149.29</v>
      </c>
      <c r="M8" s="26">
        <f t="shared" si="3"/>
        <v>26501.159999999996</v>
      </c>
      <c r="N8" s="26">
        <f t="shared" si="3"/>
        <v>-8509.98</v>
      </c>
      <c r="O8" s="26">
        <f t="shared" si="3"/>
        <v>-468.04</v>
      </c>
      <c r="P8" s="26">
        <f t="shared" si="3"/>
        <v>-765.88</v>
      </c>
      <c r="Q8" s="26">
        <f t="shared" si="3"/>
        <v>19405.39</v>
      </c>
      <c r="R8" s="26">
        <f t="shared" si="3"/>
        <v>-120</v>
      </c>
      <c r="S8" s="27">
        <f t="shared" si="3"/>
        <v>0</v>
      </c>
      <c r="T8" s="26">
        <f>SUM(T5:T7)</f>
        <v>19285.39</v>
      </c>
      <c r="U8" s="26"/>
      <c r="V8" s="26">
        <f t="shared" si="3"/>
        <v>-1141.1100000000001</v>
      </c>
      <c r="W8" s="26">
        <f t="shared" si="3"/>
        <v>-630</v>
      </c>
    </row>
    <row r="9" spans="1:25" x14ac:dyDescent="0.25">
      <c r="B9" s="2"/>
      <c r="C9" s="1"/>
      <c r="D9" s="1"/>
      <c r="E9" s="1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7"/>
      <c r="T9" s="6"/>
      <c r="U9" s="6"/>
      <c r="V9" s="6"/>
      <c r="W9" s="5"/>
    </row>
    <row r="10" spans="1:25" s="3" customFormat="1" x14ac:dyDescent="0.25">
      <c r="A10" s="23" t="s">
        <v>0</v>
      </c>
      <c r="B10" s="23" t="s">
        <v>27</v>
      </c>
      <c r="C10" s="23" t="s">
        <v>25</v>
      </c>
      <c r="D10" s="8" t="s">
        <v>49</v>
      </c>
      <c r="E10" s="8" t="s">
        <v>50</v>
      </c>
      <c r="F10" s="23" t="s">
        <v>1</v>
      </c>
      <c r="G10" s="23" t="s">
        <v>2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9"/>
      <c r="T10" s="28"/>
      <c r="U10" s="28"/>
      <c r="V10" s="28"/>
      <c r="W10" s="30"/>
    </row>
    <row r="11" spans="1:25" x14ac:dyDescent="0.25">
      <c r="A11" s="12" t="s">
        <v>9</v>
      </c>
      <c r="B11" s="13">
        <v>44225</v>
      </c>
      <c r="C11" s="14">
        <f>T11</f>
        <v>6566.5499999999993</v>
      </c>
      <c r="D11" s="14"/>
      <c r="E11" s="14">
        <f>C11+D11</f>
        <v>6566.5499999999993</v>
      </c>
      <c r="F11" s="15" t="s">
        <v>21</v>
      </c>
      <c r="G11" s="31" t="s">
        <v>43</v>
      </c>
      <c r="H11" s="17">
        <v>8909.07</v>
      </c>
      <c r="I11" s="17">
        <v>6.65</v>
      </c>
      <c r="J11" s="17">
        <v>890.91</v>
      </c>
      <c r="K11" s="17">
        <v>0</v>
      </c>
      <c r="L11" s="17">
        <f>H11+I11+J11</f>
        <v>9806.6299999999992</v>
      </c>
      <c r="M11" s="17">
        <f>H11+I11</f>
        <v>8915.7199999999993</v>
      </c>
      <c r="N11" s="18">
        <v>-2809.25</v>
      </c>
      <c r="O11" s="18">
        <v>-154.5</v>
      </c>
      <c r="P11" s="18">
        <v>-252.83</v>
      </c>
      <c r="Q11" s="17">
        <f>L11+N11+O11+P11</f>
        <v>6590.0499999999993</v>
      </c>
      <c r="R11" s="18">
        <v>-40</v>
      </c>
      <c r="S11" s="19">
        <v>16.5</v>
      </c>
      <c r="T11" s="20">
        <f>Q11+R11+S11</f>
        <v>6566.5499999999993</v>
      </c>
      <c r="U11" s="21"/>
      <c r="V11" s="22">
        <v>-380.37</v>
      </c>
      <c r="W11" s="22">
        <v>-210</v>
      </c>
    </row>
    <row r="12" spans="1:25" x14ac:dyDescent="0.25">
      <c r="A12" s="23" t="s">
        <v>10</v>
      </c>
      <c r="B12" s="24">
        <v>44252</v>
      </c>
      <c r="C12" s="32"/>
      <c r="D12" s="32">
        <v>153.38999999999999</v>
      </c>
      <c r="E12" s="14">
        <f>C12+D12</f>
        <v>153.38999999999999</v>
      </c>
      <c r="F12" s="25" t="s">
        <v>22</v>
      </c>
      <c r="G12" s="33" t="s">
        <v>45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20">
        <v>153.38999999999999</v>
      </c>
      <c r="U12" s="21"/>
      <c r="V12" s="21"/>
      <c r="W12" s="34"/>
    </row>
    <row r="13" spans="1:25" x14ac:dyDescent="0.25">
      <c r="A13" s="23" t="s">
        <v>11</v>
      </c>
      <c r="B13" s="24">
        <v>44253</v>
      </c>
      <c r="C13" s="14">
        <f>T13</f>
        <v>6550.0499999999993</v>
      </c>
      <c r="D13" s="14"/>
      <c r="E13" s="14">
        <f t="shared" ref="E13:E34" si="4">C13+D13</f>
        <v>6550.0499999999993</v>
      </c>
      <c r="F13" s="25" t="s">
        <v>23</v>
      </c>
      <c r="G13" s="25"/>
      <c r="H13" s="17">
        <v>8909.07</v>
      </c>
      <c r="I13" s="17">
        <v>6.65</v>
      </c>
      <c r="J13" s="17">
        <v>890.91</v>
      </c>
      <c r="K13" s="17">
        <v>0</v>
      </c>
      <c r="L13" s="17">
        <f>H13+I13+J13</f>
        <v>9806.6299999999992</v>
      </c>
      <c r="M13" s="17">
        <f>H13+I13</f>
        <v>8915.7199999999993</v>
      </c>
      <c r="N13" s="18">
        <v>-2809.25</v>
      </c>
      <c r="O13" s="18">
        <v>-154.5</v>
      </c>
      <c r="P13" s="18">
        <v>-252.83</v>
      </c>
      <c r="Q13" s="17">
        <f>L13+N13+O13+P13</f>
        <v>6590.0499999999993</v>
      </c>
      <c r="R13" s="18">
        <v>-40</v>
      </c>
      <c r="S13" s="19">
        <v>0</v>
      </c>
      <c r="T13" s="20">
        <f t="shared" ref="T13" si="5">Q13+R13+S13</f>
        <v>6550.0499999999993</v>
      </c>
      <c r="U13" s="21"/>
      <c r="V13" s="22">
        <v>-380.37</v>
      </c>
      <c r="W13" s="22">
        <v>-210</v>
      </c>
    </row>
    <row r="14" spans="1:25" x14ac:dyDescent="0.25">
      <c r="A14" s="23" t="s">
        <v>12</v>
      </c>
      <c r="B14" s="24">
        <v>44286</v>
      </c>
      <c r="C14" s="14">
        <f>T14</f>
        <v>6550.0499999999993</v>
      </c>
      <c r="D14" s="14"/>
      <c r="E14" s="14">
        <f t="shared" si="4"/>
        <v>6550.0499999999993</v>
      </c>
      <c r="F14" s="25" t="s">
        <v>46</v>
      </c>
      <c r="G14" s="25"/>
      <c r="H14" s="17">
        <v>8909.07</v>
      </c>
      <c r="I14" s="17">
        <v>6.65</v>
      </c>
      <c r="J14" s="17">
        <v>890.91</v>
      </c>
      <c r="K14" s="17">
        <v>0</v>
      </c>
      <c r="L14" s="17">
        <f>H14+I14+J14</f>
        <v>9806.6299999999992</v>
      </c>
      <c r="M14" s="17">
        <f>H14+I14</f>
        <v>8915.7199999999993</v>
      </c>
      <c r="N14" s="18">
        <v>-2809.25</v>
      </c>
      <c r="O14" s="18">
        <v>-154.5</v>
      </c>
      <c r="P14" s="18">
        <v>-252.83</v>
      </c>
      <c r="Q14" s="17">
        <f>L14+N14+O14+P14</f>
        <v>6590.0499999999993</v>
      </c>
      <c r="R14" s="18">
        <v>-40</v>
      </c>
      <c r="S14" s="19">
        <v>0</v>
      </c>
      <c r="T14" s="20">
        <f t="shared" ref="T14" si="6">Q14+R14+S14</f>
        <v>6550.0499999999993</v>
      </c>
      <c r="U14" s="21"/>
      <c r="V14" s="22">
        <v>-380.37</v>
      </c>
      <c r="W14" s="22">
        <v>-210</v>
      </c>
    </row>
    <row r="15" spans="1:25" x14ac:dyDescent="0.25">
      <c r="A15" s="23" t="s">
        <v>13</v>
      </c>
      <c r="B15" s="24">
        <v>44316</v>
      </c>
      <c r="C15" s="14">
        <v>6589.81</v>
      </c>
      <c r="D15" s="25"/>
      <c r="E15" s="14">
        <f t="shared" si="4"/>
        <v>6589.81</v>
      </c>
      <c r="F15" s="25" t="s">
        <v>134</v>
      </c>
      <c r="G15" s="33" t="s">
        <v>175</v>
      </c>
      <c r="H15" s="17">
        <v>8909.07</v>
      </c>
      <c r="I15" s="17">
        <v>6.65</v>
      </c>
      <c r="J15" s="17">
        <v>890.91</v>
      </c>
      <c r="K15" s="17">
        <v>76.69</v>
      </c>
      <c r="L15" s="17">
        <f>H15+I15+J15+K15</f>
        <v>9883.32</v>
      </c>
      <c r="M15" s="17">
        <f>H15+I15+K15</f>
        <v>8992.41</v>
      </c>
      <c r="N15" s="18">
        <v>-2841.5</v>
      </c>
      <c r="O15" s="18">
        <v>-156.28</v>
      </c>
      <c r="P15" s="18">
        <v>-255.73</v>
      </c>
      <c r="Q15" s="17">
        <f>L15+N15+O15+P15</f>
        <v>6629.81</v>
      </c>
      <c r="R15" s="18">
        <v>-40</v>
      </c>
      <c r="S15" s="19">
        <v>0</v>
      </c>
      <c r="T15" s="20">
        <f t="shared" ref="T15:T19" si="7">Q15+R15+S15</f>
        <v>6589.81</v>
      </c>
      <c r="U15" s="21"/>
      <c r="V15" s="22">
        <v>-380.37</v>
      </c>
      <c r="W15" s="22">
        <v>-210</v>
      </c>
    </row>
    <row r="16" spans="1:25" x14ac:dyDescent="0.25">
      <c r="A16" s="23" t="s">
        <v>14</v>
      </c>
      <c r="B16" s="24">
        <v>44347</v>
      </c>
      <c r="C16" s="14">
        <v>6550.05</v>
      </c>
      <c r="D16" s="25"/>
      <c r="E16" s="14">
        <f t="shared" si="4"/>
        <v>6550.05</v>
      </c>
      <c r="F16" s="25" t="s">
        <v>138</v>
      </c>
      <c r="G16" s="25"/>
      <c r="H16" s="17">
        <v>8909.07</v>
      </c>
      <c r="I16" s="17">
        <v>6.65</v>
      </c>
      <c r="J16" s="17">
        <v>890.91</v>
      </c>
      <c r="K16" s="17">
        <v>0</v>
      </c>
      <c r="L16" s="17">
        <f>H16+I16+J16+K16</f>
        <v>9806.6299999999992</v>
      </c>
      <c r="M16" s="17">
        <f>H16+I16+K16</f>
        <v>8915.7199999999993</v>
      </c>
      <c r="N16" s="18">
        <v>-2809.25</v>
      </c>
      <c r="O16" s="18">
        <v>-154.5</v>
      </c>
      <c r="P16" s="18">
        <v>-252.83</v>
      </c>
      <c r="Q16" s="17">
        <f>L16+N16+O16+P16</f>
        <v>6590.0499999999993</v>
      </c>
      <c r="R16" s="18">
        <v>-40</v>
      </c>
      <c r="S16" s="19">
        <v>0</v>
      </c>
      <c r="T16" s="20">
        <f t="shared" si="7"/>
        <v>6550.0499999999993</v>
      </c>
      <c r="U16" s="21"/>
      <c r="V16" s="22">
        <v>-380.37</v>
      </c>
      <c r="W16" s="22">
        <v>-210</v>
      </c>
    </row>
    <row r="17" spans="1:23" x14ac:dyDescent="0.25">
      <c r="A17" s="23" t="s">
        <v>15</v>
      </c>
      <c r="B17" s="24">
        <v>44377</v>
      </c>
      <c r="C17" s="14">
        <v>6550.05</v>
      </c>
      <c r="D17" s="25"/>
      <c r="E17" s="14">
        <f t="shared" si="4"/>
        <v>6550.05</v>
      </c>
      <c r="F17" s="25" t="s">
        <v>139</v>
      </c>
      <c r="G17" s="25"/>
      <c r="H17" s="17">
        <v>8909.07</v>
      </c>
      <c r="I17" s="17">
        <v>6.65</v>
      </c>
      <c r="J17" s="17">
        <v>890.91</v>
      </c>
      <c r="K17" s="17">
        <v>0</v>
      </c>
      <c r="L17" s="17">
        <f t="shared" ref="L17:L19" si="8">H17+I17+J17+K17</f>
        <v>9806.6299999999992</v>
      </c>
      <c r="M17" s="17">
        <f t="shared" ref="M17:M19" si="9">H17+I17+K17</f>
        <v>8915.7199999999993</v>
      </c>
      <c r="N17" s="18">
        <v>-2809.25</v>
      </c>
      <c r="O17" s="18">
        <v>-154.5</v>
      </c>
      <c r="P17" s="18">
        <v>-252.83</v>
      </c>
      <c r="Q17" s="17">
        <f t="shared" ref="Q17:Q19" si="10">L17+N17+O17+P17</f>
        <v>6590.0499999999993</v>
      </c>
      <c r="R17" s="18">
        <v>-40</v>
      </c>
      <c r="S17" s="17">
        <v>0</v>
      </c>
      <c r="T17" s="20">
        <f t="shared" si="7"/>
        <v>6550.0499999999993</v>
      </c>
      <c r="U17" s="21"/>
      <c r="V17" s="22">
        <v>-390.73</v>
      </c>
      <c r="W17" s="22">
        <v>-210</v>
      </c>
    </row>
    <row r="18" spans="1:23" x14ac:dyDescent="0.25">
      <c r="A18" s="23" t="s">
        <v>16</v>
      </c>
      <c r="B18" s="24">
        <v>44407</v>
      </c>
      <c r="C18" s="14">
        <v>6550.05</v>
      </c>
      <c r="D18" s="25"/>
      <c r="E18" s="14">
        <f t="shared" si="4"/>
        <v>6550.05</v>
      </c>
      <c r="F18" s="25" t="s">
        <v>140</v>
      </c>
      <c r="G18" s="25"/>
      <c r="H18" s="17">
        <v>8909.07</v>
      </c>
      <c r="I18" s="17">
        <v>6.65</v>
      </c>
      <c r="J18" s="17">
        <v>890.91</v>
      </c>
      <c r="K18" s="17">
        <v>0</v>
      </c>
      <c r="L18" s="17">
        <f t="shared" si="8"/>
        <v>9806.6299999999992</v>
      </c>
      <c r="M18" s="17">
        <f t="shared" si="9"/>
        <v>8915.7199999999993</v>
      </c>
      <c r="N18" s="18">
        <v>-2809.25</v>
      </c>
      <c r="O18" s="18">
        <v>-154.5</v>
      </c>
      <c r="P18" s="18">
        <v>-252.83</v>
      </c>
      <c r="Q18" s="17">
        <f t="shared" si="10"/>
        <v>6590.0499999999993</v>
      </c>
      <c r="R18" s="18">
        <v>-40</v>
      </c>
      <c r="S18" s="17">
        <v>0</v>
      </c>
      <c r="T18" s="20">
        <f t="shared" si="7"/>
        <v>6550.0499999999993</v>
      </c>
      <c r="U18" s="21"/>
      <c r="V18" s="22">
        <v>-390.73</v>
      </c>
      <c r="W18" s="22">
        <v>-210</v>
      </c>
    </row>
    <row r="19" spans="1:23" x14ac:dyDescent="0.25">
      <c r="A19" s="23" t="s">
        <v>17</v>
      </c>
      <c r="B19" s="24">
        <v>44439</v>
      </c>
      <c r="C19" s="14">
        <v>6550.05</v>
      </c>
      <c r="D19" s="25"/>
      <c r="E19" s="14">
        <f t="shared" si="4"/>
        <v>6550.05</v>
      </c>
      <c r="F19" s="25" t="s">
        <v>144</v>
      </c>
      <c r="G19" s="25"/>
      <c r="H19" s="17">
        <v>8909.07</v>
      </c>
      <c r="I19" s="17">
        <v>6.65</v>
      </c>
      <c r="J19" s="17">
        <v>890.91</v>
      </c>
      <c r="K19" s="17">
        <v>0</v>
      </c>
      <c r="L19" s="17">
        <f t="shared" si="8"/>
        <v>9806.6299999999992</v>
      </c>
      <c r="M19" s="17">
        <f t="shared" si="9"/>
        <v>8915.7199999999993</v>
      </c>
      <c r="N19" s="18">
        <v>-2809.25</v>
      </c>
      <c r="O19" s="18">
        <v>-154.5</v>
      </c>
      <c r="P19" s="18">
        <v>-252.83</v>
      </c>
      <c r="Q19" s="17">
        <f t="shared" si="10"/>
        <v>6590.0499999999993</v>
      </c>
      <c r="R19" s="18">
        <v>-40</v>
      </c>
      <c r="S19" s="17">
        <v>0</v>
      </c>
      <c r="T19" s="20">
        <f t="shared" si="7"/>
        <v>6550.0499999999993</v>
      </c>
      <c r="U19" s="21"/>
      <c r="V19" s="22">
        <v>-390.73</v>
      </c>
      <c r="W19" s="22">
        <v>-210</v>
      </c>
    </row>
    <row r="20" spans="1:23" x14ac:dyDescent="0.25">
      <c r="A20" s="23" t="s">
        <v>18</v>
      </c>
      <c r="B20" s="24">
        <v>44469</v>
      </c>
      <c r="C20" s="14">
        <v>6550.05</v>
      </c>
      <c r="D20" s="25"/>
      <c r="E20" s="14">
        <f t="shared" si="4"/>
        <v>6550.05</v>
      </c>
      <c r="F20" s="25" t="s">
        <v>145</v>
      </c>
      <c r="G20" s="25"/>
      <c r="H20" s="17">
        <v>8909.07</v>
      </c>
      <c r="I20" s="17">
        <v>6.65</v>
      </c>
      <c r="J20" s="17">
        <v>890.91</v>
      </c>
      <c r="K20" s="17">
        <v>0</v>
      </c>
      <c r="L20" s="17">
        <f t="shared" ref="L20" si="11">H20+I20+J20+K20</f>
        <v>9806.6299999999992</v>
      </c>
      <c r="M20" s="17">
        <f t="shared" ref="M20" si="12">H20+I20+K20</f>
        <v>8915.7199999999993</v>
      </c>
      <c r="N20" s="18">
        <v>-2809.25</v>
      </c>
      <c r="O20" s="18">
        <v>-154.5</v>
      </c>
      <c r="P20" s="18">
        <v>-252.83</v>
      </c>
      <c r="Q20" s="17">
        <f t="shared" ref="Q20" si="13">L20+N20+O20+P20</f>
        <v>6590.0499999999993</v>
      </c>
      <c r="R20" s="18">
        <v>-40</v>
      </c>
      <c r="S20" s="17">
        <v>0</v>
      </c>
      <c r="T20" s="20">
        <f t="shared" ref="T20" si="14">Q20+R20+S20</f>
        <v>6550.0499999999993</v>
      </c>
      <c r="U20" s="21"/>
      <c r="V20" s="22">
        <v>-390.73</v>
      </c>
      <c r="W20" s="22">
        <v>-210</v>
      </c>
    </row>
    <row r="21" spans="1:23" x14ac:dyDescent="0.25">
      <c r="A21" s="23" t="s">
        <v>19</v>
      </c>
      <c r="B21" s="24">
        <v>44498</v>
      </c>
      <c r="C21" s="14">
        <v>6550.05</v>
      </c>
      <c r="D21" s="25"/>
      <c r="E21" s="14">
        <f t="shared" si="4"/>
        <v>6550.05</v>
      </c>
      <c r="F21" s="25" t="s">
        <v>146</v>
      </c>
      <c r="G21" s="25"/>
      <c r="H21" s="17">
        <v>8909.07</v>
      </c>
      <c r="I21" s="17">
        <v>6.65</v>
      </c>
      <c r="J21" s="17">
        <v>890.91</v>
      </c>
      <c r="K21" s="17">
        <v>0</v>
      </c>
      <c r="L21" s="17">
        <f t="shared" ref="L21" si="15">H21+I21+J21+K21</f>
        <v>9806.6299999999992</v>
      </c>
      <c r="M21" s="17">
        <f t="shared" ref="M21" si="16">H21+I21+K21</f>
        <v>8915.7199999999993</v>
      </c>
      <c r="N21" s="18">
        <v>-2809.25</v>
      </c>
      <c r="O21" s="18">
        <v>-154.5</v>
      </c>
      <c r="P21" s="18">
        <v>-252.83</v>
      </c>
      <c r="Q21" s="17">
        <f t="shared" ref="Q21" si="17">L21+N21+O21+P21</f>
        <v>6590.0499999999993</v>
      </c>
      <c r="R21" s="18">
        <v>-40</v>
      </c>
      <c r="S21" s="17">
        <v>0</v>
      </c>
      <c r="T21" s="20">
        <f t="shared" ref="T21" si="18">Q21+R21+S21</f>
        <v>6550.0499999999993</v>
      </c>
      <c r="U21" s="21"/>
      <c r="V21" s="22">
        <v>-390.73</v>
      </c>
      <c r="W21" s="22">
        <v>-210</v>
      </c>
    </row>
    <row r="22" spans="1:23" x14ac:dyDescent="0.25">
      <c r="A22" s="23" t="s">
        <v>20</v>
      </c>
      <c r="B22" s="24">
        <v>44530</v>
      </c>
      <c r="C22" s="14">
        <v>6550.05</v>
      </c>
      <c r="D22" s="25"/>
      <c r="E22" s="14">
        <f t="shared" si="4"/>
        <v>6550.05</v>
      </c>
      <c r="F22" s="25" t="s">
        <v>147</v>
      </c>
      <c r="G22" s="25"/>
      <c r="H22" s="17">
        <v>8909.07</v>
      </c>
      <c r="I22" s="17">
        <v>6.65</v>
      </c>
      <c r="J22" s="17">
        <v>890.91</v>
      </c>
      <c r="K22" s="17">
        <v>0</v>
      </c>
      <c r="L22" s="17">
        <f t="shared" ref="L22" si="19">H22+I22+J22+K22</f>
        <v>9806.6299999999992</v>
      </c>
      <c r="M22" s="17">
        <f t="shared" ref="M22" si="20">H22+I22+K22</f>
        <v>8915.7199999999993</v>
      </c>
      <c r="N22" s="18">
        <v>-2809.25</v>
      </c>
      <c r="O22" s="18">
        <v>-154.5</v>
      </c>
      <c r="P22" s="18">
        <v>-252.83</v>
      </c>
      <c r="Q22" s="17">
        <f t="shared" ref="Q22" si="21">L22+N22+O22+P22</f>
        <v>6590.0499999999993</v>
      </c>
      <c r="R22" s="18">
        <v>-40</v>
      </c>
      <c r="S22" s="17">
        <v>0</v>
      </c>
      <c r="T22" s="20">
        <f t="shared" ref="T22" si="22">Q22+R22+S22</f>
        <v>6550.0499999999993</v>
      </c>
      <c r="U22" s="21"/>
      <c r="V22" s="22">
        <v>-390.73</v>
      </c>
      <c r="W22" s="22">
        <v>-210</v>
      </c>
    </row>
    <row r="23" spans="1:23" x14ac:dyDescent="0.25">
      <c r="A23" s="23"/>
      <c r="B23" s="24">
        <v>44551</v>
      </c>
      <c r="C23" s="14"/>
      <c r="D23" s="32">
        <v>500</v>
      </c>
      <c r="E23" s="32">
        <v>500</v>
      </c>
      <c r="F23" s="25" t="s">
        <v>166</v>
      </c>
      <c r="G23" s="33" t="s">
        <v>45</v>
      </c>
      <c r="H23" s="17"/>
      <c r="I23" s="17"/>
      <c r="J23" s="17"/>
      <c r="K23" s="17"/>
      <c r="L23" s="17"/>
      <c r="M23" s="17"/>
      <c r="N23" s="18"/>
      <c r="O23" s="18"/>
      <c r="P23" s="18"/>
      <c r="Q23" s="17"/>
      <c r="R23" s="18"/>
      <c r="S23" s="17"/>
      <c r="T23" s="20">
        <v>500</v>
      </c>
      <c r="U23" s="21"/>
      <c r="V23" s="22"/>
      <c r="W23" s="22"/>
    </row>
    <row r="24" spans="1:23" x14ac:dyDescent="0.25">
      <c r="A24" s="55" t="s">
        <v>24</v>
      </c>
      <c r="B24" s="55"/>
      <c r="C24" s="26">
        <f>SUM(C11:C23)</f>
        <v>72106.810000000012</v>
      </c>
      <c r="D24" s="35">
        <f>SUM(D11:D23)</f>
        <v>653.39</v>
      </c>
      <c r="E24" s="35">
        <f>SUM(E11:E23)</f>
        <v>72760.200000000012</v>
      </c>
      <c r="F24" s="62" t="s">
        <v>47</v>
      </c>
      <c r="G24" s="63"/>
      <c r="H24" s="26">
        <f t="shared" ref="H24:S24" si="23">SUM(H11:H22)</f>
        <v>97999.770000000019</v>
      </c>
      <c r="I24" s="26">
        <f t="shared" si="23"/>
        <v>73.150000000000006</v>
      </c>
      <c r="J24" s="26">
        <f t="shared" si="23"/>
        <v>9800.01</v>
      </c>
      <c r="K24" s="26">
        <f t="shared" si="23"/>
        <v>76.69</v>
      </c>
      <c r="L24" s="26">
        <f t="shared" si="23"/>
        <v>107949.62000000001</v>
      </c>
      <c r="M24" s="26">
        <f t="shared" si="23"/>
        <v>98149.61</v>
      </c>
      <c r="N24" s="26">
        <f t="shared" si="23"/>
        <v>-30934</v>
      </c>
      <c r="O24" s="26">
        <f t="shared" si="23"/>
        <v>-1701.28</v>
      </c>
      <c r="P24" s="26">
        <f t="shared" si="23"/>
        <v>-2784.0299999999997</v>
      </c>
      <c r="Q24" s="26">
        <f t="shared" si="23"/>
        <v>72530.310000000012</v>
      </c>
      <c r="R24" s="26">
        <f t="shared" si="23"/>
        <v>-440</v>
      </c>
      <c r="S24" s="26">
        <f t="shared" si="23"/>
        <v>16.5</v>
      </c>
      <c r="T24" s="26">
        <f>SUM(T11:T23)</f>
        <v>72760.200000000012</v>
      </c>
      <c r="U24" s="26"/>
      <c r="V24" s="26">
        <f>SUM(V11:V22)</f>
        <v>-4246.2299999999996</v>
      </c>
      <c r="W24" s="26">
        <f>SUM(W11:W22)</f>
        <v>-2310</v>
      </c>
    </row>
    <row r="25" spans="1:23" x14ac:dyDescent="0.25">
      <c r="B25" s="2"/>
      <c r="C25" s="1"/>
      <c r="D25" s="1"/>
      <c r="E25" s="1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  <c r="T25" s="6"/>
      <c r="U25" s="6"/>
      <c r="V25" s="6"/>
      <c r="W25" s="5"/>
    </row>
    <row r="26" spans="1:23" s="3" customFormat="1" x14ac:dyDescent="0.25">
      <c r="A26" s="23" t="s">
        <v>0</v>
      </c>
      <c r="B26" s="23" t="s">
        <v>27</v>
      </c>
      <c r="C26" s="23" t="s">
        <v>25</v>
      </c>
      <c r="D26" s="8" t="s">
        <v>49</v>
      </c>
      <c r="E26" s="8" t="s">
        <v>50</v>
      </c>
      <c r="F26" s="23" t="s">
        <v>1</v>
      </c>
      <c r="G26" s="23" t="s">
        <v>2</v>
      </c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9"/>
      <c r="T26" s="28"/>
      <c r="U26" s="28"/>
      <c r="V26" s="28"/>
      <c r="W26" s="30"/>
    </row>
    <row r="27" spans="1:23" x14ac:dyDescent="0.25">
      <c r="A27" s="23" t="s">
        <v>149</v>
      </c>
      <c r="B27" s="24">
        <v>44560</v>
      </c>
      <c r="C27" s="14">
        <v>6602.56</v>
      </c>
      <c r="D27" s="25"/>
      <c r="E27" s="14">
        <f t="shared" si="4"/>
        <v>6602.56</v>
      </c>
      <c r="F27" s="25" t="s">
        <v>161</v>
      </c>
      <c r="G27" s="25"/>
      <c r="H27" s="17">
        <v>8909.07</v>
      </c>
      <c r="I27" s="17">
        <v>6.65</v>
      </c>
      <c r="J27" s="17">
        <v>890.91</v>
      </c>
      <c r="K27" s="17">
        <v>0</v>
      </c>
      <c r="L27" s="17">
        <f t="shared" ref="L27" si="24">H27+I27+J27+K27</f>
        <v>9806.6299999999992</v>
      </c>
      <c r="M27" s="17">
        <f t="shared" ref="M27" si="25">H27+I27+K27</f>
        <v>8915.7199999999993</v>
      </c>
      <c r="N27" s="18">
        <v>-2778.08</v>
      </c>
      <c r="O27" s="18">
        <v>-152.79</v>
      </c>
      <c r="P27" s="18">
        <v>-250.02</v>
      </c>
      <c r="Q27" s="17">
        <f t="shared" ref="Q27" si="26">L27+N27+O27+P27</f>
        <v>6625.7399999999989</v>
      </c>
      <c r="R27" s="18">
        <v>-40</v>
      </c>
      <c r="S27" s="17">
        <v>0</v>
      </c>
      <c r="T27" s="20">
        <f t="shared" ref="T27" si="27">Q27+R27+S27</f>
        <v>6585.7399999999989</v>
      </c>
      <c r="U27" s="21"/>
      <c r="V27" s="22">
        <v>-398.39</v>
      </c>
      <c r="W27" s="22">
        <v>-210</v>
      </c>
    </row>
    <row r="28" spans="1:23" x14ac:dyDescent="0.25">
      <c r="A28" s="23" t="s">
        <v>150</v>
      </c>
      <c r="B28" s="24">
        <v>44592</v>
      </c>
      <c r="C28" s="14">
        <v>6575.07</v>
      </c>
      <c r="D28" s="25"/>
      <c r="E28" s="14">
        <f t="shared" si="4"/>
        <v>6575.07</v>
      </c>
      <c r="F28" s="25" t="s">
        <v>167</v>
      </c>
      <c r="G28" s="25"/>
      <c r="H28" s="17">
        <v>8909.07</v>
      </c>
      <c r="I28" s="17">
        <v>6.65</v>
      </c>
      <c r="J28" s="17">
        <v>890.91</v>
      </c>
      <c r="K28" s="17">
        <v>0</v>
      </c>
      <c r="L28" s="17">
        <f t="shared" ref="L28" si="28">H28+I28+J28+K28</f>
        <v>9806.6299999999992</v>
      </c>
      <c r="M28" s="17">
        <f>H28+I28+K28</f>
        <v>8915.7199999999993</v>
      </c>
      <c r="N28" s="18">
        <v>-2778.08</v>
      </c>
      <c r="O28" s="18">
        <v>-152.79</v>
      </c>
      <c r="P28" s="18">
        <v>-250.02</v>
      </c>
      <c r="Q28" s="17">
        <f t="shared" ref="Q28" si="29">L28+N28+O28+P28</f>
        <v>6625.7399999999989</v>
      </c>
      <c r="R28" s="18">
        <v>-40</v>
      </c>
      <c r="S28" s="17">
        <v>12.51</v>
      </c>
      <c r="T28" s="20">
        <f t="shared" ref="T28" si="30">Q28+R28+S28</f>
        <v>6598.2499999999991</v>
      </c>
      <c r="U28" s="21"/>
      <c r="V28" s="22">
        <v>-398.39</v>
      </c>
      <c r="W28" s="22">
        <v>-210</v>
      </c>
    </row>
    <row r="29" spans="1:23" x14ac:dyDescent="0.25">
      <c r="A29" s="23"/>
      <c r="B29" s="24">
        <v>44592</v>
      </c>
      <c r="C29" s="14"/>
      <c r="D29" s="32">
        <v>334.5</v>
      </c>
      <c r="E29" s="14">
        <f t="shared" si="4"/>
        <v>334.5</v>
      </c>
      <c r="F29" s="25" t="s">
        <v>166</v>
      </c>
      <c r="G29" s="33" t="s">
        <v>168</v>
      </c>
      <c r="H29" s="17"/>
      <c r="I29" s="17"/>
      <c r="J29" s="17"/>
      <c r="K29" s="17"/>
      <c r="L29" s="17"/>
      <c r="M29" s="17"/>
      <c r="N29" s="18"/>
      <c r="O29" s="18"/>
      <c r="P29" s="18"/>
      <c r="Q29" s="17"/>
      <c r="R29" s="18"/>
      <c r="S29" s="17"/>
      <c r="T29" s="20">
        <v>334.5</v>
      </c>
      <c r="U29" s="21"/>
      <c r="V29" s="22"/>
      <c r="W29" s="22"/>
    </row>
    <row r="30" spans="1:23" x14ac:dyDescent="0.25">
      <c r="A30" s="23"/>
      <c r="B30" s="24">
        <v>44609</v>
      </c>
      <c r="C30" s="14"/>
      <c r="D30" s="32">
        <v>500</v>
      </c>
      <c r="E30" s="14">
        <f t="shared" si="4"/>
        <v>500</v>
      </c>
      <c r="F30" s="25" t="s">
        <v>166</v>
      </c>
      <c r="G30" s="33" t="s">
        <v>168</v>
      </c>
      <c r="H30" s="17"/>
      <c r="I30" s="17"/>
      <c r="J30" s="17"/>
      <c r="K30" s="17"/>
      <c r="L30" s="17"/>
      <c r="M30" s="17"/>
      <c r="N30" s="18"/>
      <c r="O30" s="18"/>
      <c r="P30" s="18"/>
      <c r="Q30" s="17"/>
      <c r="R30" s="18"/>
      <c r="S30" s="17"/>
      <c r="T30" s="20">
        <v>500</v>
      </c>
      <c r="U30" s="21"/>
      <c r="V30" s="22"/>
      <c r="W30" s="22"/>
    </row>
    <row r="31" spans="1:23" x14ac:dyDescent="0.25">
      <c r="A31" s="23" t="s">
        <v>151</v>
      </c>
      <c r="B31" s="24">
        <v>44620</v>
      </c>
      <c r="C31" s="14">
        <v>7862.56</v>
      </c>
      <c r="D31" s="25"/>
      <c r="E31" s="14">
        <f t="shared" si="4"/>
        <v>7862.56</v>
      </c>
      <c r="F31" s="25" t="s">
        <v>169</v>
      </c>
      <c r="G31" s="25" t="s">
        <v>170</v>
      </c>
      <c r="H31" s="17">
        <v>8909.07</v>
      </c>
      <c r="I31" s="17">
        <v>6.65</v>
      </c>
      <c r="J31" s="17">
        <v>890.91</v>
      </c>
      <c r="K31" s="17">
        <v>1300</v>
      </c>
      <c r="L31" s="17">
        <f t="shared" ref="L31" si="31">H31+I31+J31+K31</f>
        <v>11106.63</v>
      </c>
      <c r="M31" s="17">
        <f>H31+I31</f>
        <v>8915.7199999999993</v>
      </c>
      <c r="N31" s="18">
        <v>-2778.08</v>
      </c>
      <c r="O31" s="18">
        <v>-152.79</v>
      </c>
      <c r="P31" s="18">
        <v>-250.02</v>
      </c>
      <c r="Q31" s="17">
        <f t="shared" ref="Q31:Q33" si="32">L31+N31+O31+P31</f>
        <v>7925.7399999999989</v>
      </c>
      <c r="R31" s="18">
        <v>-40</v>
      </c>
      <c r="S31" s="17">
        <v>0</v>
      </c>
      <c r="T31" s="20">
        <f t="shared" ref="T31:T33" si="33">Q31+R31+S31</f>
        <v>7885.7399999999989</v>
      </c>
      <c r="U31" s="21"/>
      <c r="V31" s="22">
        <v>-398.39</v>
      </c>
      <c r="W31" s="22">
        <v>-210</v>
      </c>
    </row>
    <row r="32" spans="1:23" x14ac:dyDescent="0.25">
      <c r="A32" s="23" t="s">
        <v>152</v>
      </c>
      <c r="B32" s="24">
        <v>44651</v>
      </c>
      <c r="C32" s="14">
        <v>6596.88</v>
      </c>
      <c r="D32" s="25"/>
      <c r="E32" s="14">
        <f t="shared" si="4"/>
        <v>6596.88</v>
      </c>
      <c r="F32" s="25" t="s">
        <v>172</v>
      </c>
      <c r="G32" s="25" t="s">
        <v>173</v>
      </c>
      <c r="H32" s="17">
        <v>8909.07</v>
      </c>
      <c r="I32" s="17">
        <v>6.65</v>
      </c>
      <c r="J32" s="17">
        <v>890.91</v>
      </c>
      <c r="K32" s="17">
        <v>0</v>
      </c>
      <c r="L32" s="17">
        <f t="shared" ref="L32:L33" si="34">H32+I32+J32+K32</f>
        <v>9806.6299999999992</v>
      </c>
      <c r="M32" s="17">
        <f>H32+I32</f>
        <v>8915.7199999999993</v>
      </c>
      <c r="N32" s="18">
        <v>-2778.08</v>
      </c>
      <c r="O32" s="18">
        <v>-152.79</v>
      </c>
      <c r="P32" s="18">
        <v>-250.02</v>
      </c>
      <c r="Q32" s="17">
        <f t="shared" si="32"/>
        <v>6625.7399999999989</v>
      </c>
      <c r="R32" s="18">
        <v>-40</v>
      </c>
      <c r="S32" s="17">
        <f>3*8.58</f>
        <v>25.740000000000002</v>
      </c>
      <c r="T32" s="20">
        <f t="shared" si="33"/>
        <v>6611.4799999999987</v>
      </c>
      <c r="U32" s="21"/>
      <c r="V32" s="22">
        <v>-398.39</v>
      </c>
      <c r="W32" s="22">
        <v>-210</v>
      </c>
    </row>
    <row r="33" spans="1:23" x14ac:dyDescent="0.25">
      <c r="A33" s="23" t="s">
        <v>153</v>
      </c>
      <c r="B33" s="24">
        <v>44680</v>
      </c>
      <c r="C33" s="14">
        <v>6610.99</v>
      </c>
      <c r="D33" s="25"/>
      <c r="E33" s="14">
        <f t="shared" si="4"/>
        <v>6610.99</v>
      </c>
      <c r="F33" s="25" t="s">
        <v>174</v>
      </c>
      <c r="G33" s="33" t="s">
        <v>175</v>
      </c>
      <c r="H33" s="17">
        <v>8909.07</v>
      </c>
      <c r="I33" s="17">
        <v>6.65</v>
      </c>
      <c r="J33" s="17">
        <v>890.91</v>
      </c>
      <c r="K33" s="17">
        <v>76.69</v>
      </c>
      <c r="L33" s="17">
        <f t="shared" si="34"/>
        <v>9883.32</v>
      </c>
      <c r="M33" s="17">
        <f>H33+I33+K33</f>
        <v>8992.41</v>
      </c>
      <c r="N33" s="18">
        <v>-2810.25</v>
      </c>
      <c r="O33" s="18">
        <v>-154.56</v>
      </c>
      <c r="P33" s="18">
        <v>-252.92</v>
      </c>
      <c r="Q33" s="17">
        <f t="shared" si="32"/>
        <v>6665.5899999999992</v>
      </c>
      <c r="R33" s="18">
        <v>-40</v>
      </c>
      <c r="S33" s="17">
        <v>0</v>
      </c>
      <c r="T33" s="20">
        <f t="shared" si="33"/>
        <v>6625.5899999999992</v>
      </c>
      <c r="U33" s="21"/>
      <c r="V33" s="22">
        <v>-398.39</v>
      </c>
      <c r="W33" s="22">
        <v>-210</v>
      </c>
    </row>
    <row r="34" spans="1:23" x14ac:dyDescent="0.25">
      <c r="A34" s="23" t="s">
        <v>154</v>
      </c>
      <c r="B34" s="24">
        <v>44712</v>
      </c>
      <c r="C34" s="14">
        <v>6571.14</v>
      </c>
      <c r="D34" s="25"/>
      <c r="E34" s="14">
        <f t="shared" si="4"/>
        <v>6571.14</v>
      </c>
      <c r="F34" s="25" t="s">
        <v>176</v>
      </c>
      <c r="G34" s="25"/>
      <c r="H34" s="17">
        <v>8909.07</v>
      </c>
      <c r="I34" s="17">
        <v>6.65</v>
      </c>
      <c r="J34" s="17">
        <v>890.91</v>
      </c>
      <c r="K34" s="17">
        <v>0</v>
      </c>
      <c r="L34" s="17">
        <f t="shared" ref="L34" si="35">H34+I34+J34+K34</f>
        <v>9806.6299999999992</v>
      </c>
      <c r="M34" s="17">
        <f>H34+I34+K34</f>
        <v>8915.7199999999993</v>
      </c>
      <c r="N34" s="18">
        <v>-2778.08</v>
      </c>
      <c r="O34" s="18">
        <v>-152.79</v>
      </c>
      <c r="P34" s="18">
        <v>-250.02</v>
      </c>
      <c r="Q34" s="17">
        <f t="shared" ref="Q34" si="36">L34+N34+O34+P34</f>
        <v>6625.7399999999989</v>
      </c>
      <c r="R34" s="18">
        <v>-40</v>
      </c>
      <c r="S34" s="17">
        <v>0</v>
      </c>
      <c r="T34" s="20">
        <f t="shared" ref="T34" si="37">Q34+R34+S34</f>
        <v>6585.7399999999989</v>
      </c>
      <c r="U34" s="21"/>
      <c r="V34" s="22">
        <v>-398.39</v>
      </c>
      <c r="W34" s="22">
        <v>-210</v>
      </c>
    </row>
    <row r="35" spans="1:23" x14ac:dyDescent="0.25">
      <c r="A35" s="23"/>
      <c r="B35" s="24">
        <v>44736</v>
      </c>
      <c r="C35" s="14"/>
      <c r="D35" s="25">
        <v>153.38999999999999</v>
      </c>
      <c r="E35" s="14">
        <v>153.38999999999999</v>
      </c>
      <c r="F35" s="25" t="s">
        <v>22</v>
      </c>
      <c r="G35" s="33" t="s">
        <v>168</v>
      </c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20">
        <v>153.38999999999999</v>
      </c>
      <c r="U35" s="21"/>
      <c r="V35" s="21"/>
      <c r="W35" s="34"/>
    </row>
    <row r="36" spans="1:23" x14ac:dyDescent="0.25">
      <c r="A36" s="23" t="s">
        <v>155</v>
      </c>
      <c r="B36" s="24">
        <v>44742</v>
      </c>
      <c r="C36" s="14">
        <v>6571.14</v>
      </c>
      <c r="D36" s="25"/>
      <c r="E36" s="14">
        <f t="shared" ref="E36:E38" si="38">C36+D36</f>
        <v>6571.14</v>
      </c>
      <c r="F36" s="25" t="s">
        <v>180</v>
      </c>
      <c r="G36" s="25"/>
      <c r="H36" s="17">
        <v>8909.07</v>
      </c>
      <c r="I36" s="17">
        <v>6.65</v>
      </c>
      <c r="J36" s="17">
        <v>890.91</v>
      </c>
      <c r="K36" s="17">
        <v>0</v>
      </c>
      <c r="L36" s="17">
        <f t="shared" ref="L36:L38" si="39">H36+I36+J36+K36</f>
        <v>9806.6299999999992</v>
      </c>
      <c r="M36" s="17">
        <f>H36+I36+K36</f>
        <v>8915.7199999999993</v>
      </c>
      <c r="N36" s="18">
        <v>-2778.08</v>
      </c>
      <c r="O36" s="18">
        <v>-152.79</v>
      </c>
      <c r="P36" s="18">
        <v>-250.02</v>
      </c>
      <c r="Q36" s="17">
        <f t="shared" ref="Q36:Q38" si="40">L36+N36+O36+P36</f>
        <v>6625.7399999999989</v>
      </c>
      <c r="R36" s="18">
        <v>-40</v>
      </c>
      <c r="S36" s="17">
        <v>0</v>
      </c>
      <c r="T36" s="20">
        <f t="shared" ref="T36:T38" si="41">Q36+R36+S36</f>
        <v>6585.7399999999989</v>
      </c>
      <c r="U36" s="21"/>
      <c r="V36" s="22">
        <v>-398.39</v>
      </c>
      <c r="W36" s="22">
        <v>-210</v>
      </c>
    </row>
    <row r="37" spans="1:23" x14ac:dyDescent="0.25">
      <c r="A37" s="23" t="s">
        <v>156</v>
      </c>
      <c r="B37" s="24">
        <v>44771</v>
      </c>
      <c r="C37" s="14">
        <v>6687.94</v>
      </c>
      <c r="D37" s="25"/>
      <c r="E37" s="14">
        <f t="shared" si="38"/>
        <v>6687.94</v>
      </c>
      <c r="F37" s="25" t="s">
        <v>181</v>
      </c>
      <c r="G37" s="25" t="s">
        <v>182</v>
      </c>
      <c r="H37" s="17">
        <v>8909.07</v>
      </c>
      <c r="I37" s="17">
        <v>6.65</v>
      </c>
      <c r="J37" s="17">
        <v>890.91</v>
      </c>
      <c r="K37" s="17">
        <v>0</v>
      </c>
      <c r="L37" s="17">
        <f t="shared" si="39"/>
        <v>9806.6299999999992</v>
      </c>
      <c r="M37" s="17">
        <v>8915.7199999999993</v>
      </c>
      <c r="N37" s="18">
        <v>-2778.08</v>
      </c>
      <c r="O37" s="18">
        <v>-152.79</v>
      </c>
      <c r="P37" s="18">
        <v>-250.02</v>
      </c>
      <c r="Q37" s="17">
        <f t="shared" si="40"/>
        <v>6625.7399999999989</v>
      </c>
      <c r="R37" s="18">
        <v>-40</v>
      </c>
      <c r="S37" s="17">
        <f>7*14.6</f>
        <v>102.2</v>
      </c>
      <c r="T37" s="20">
        <f t="shared" si="41"/>
        <v>6687.9399999999987</v>
      </c>
      <c r="U37" s="21"/>
      <c r="V37" s="22">
        <v>-398.39</v>
      </c>
      <c r="W37" s="22">
        <v>-210</v>
      </c>
    </row>
    <row r="38" spans="1:23" x14ac:dyDescent="0.25">
      <c r="A38" s="23" t="s">
        <v>157</v>
      </c>
      <c r="B38" s="24">
        <v>44804</v>
      </c>
      <c r="C38" s="14">
        <v>6625.74</v>
      </c>
      <c r="D38" s="25"/>
      <c r="E38" s="14">
        <f t="shared" si="38"/>
        <v>6625.74</v>
      </c>
      <c r="F38" s="25" t="s">
        <v>183</v>
      </c>
      <c r="G38" s="25"/>
      <c r="H38" s="17">
        <v>8909.07</v>
      </c>
      <c r="I38" s="17">
        <v>6.65</v>
      </c>
      <c r="J38" s="17">
        <v>890.91</v>
      </c>
      <c r="K38" s="17">
        <v>0</v>
      </c>
      <c r="L38" s="17">
        <f t="shared" si="39"/>
        <v>9806.6299999999992</v>
      </c>
      <c r="M38" s="17">
        <v>8915.7199999999993</v>
      </c>
      <c r="N38" s="18">
        <v>-2778.08</v>
      </c>
      <c r="O38" s="18">
        <v>-152.79</v>
      </c>
      <c r="P38" s="18">
        <v>-250.02</v>
      </c>
      <c r="Q38" s="17">
        <f t="shared" si="40"/>
        <v>6625.7399999999989</v>
      </c>
      <c r="R38" s="18">
        <v>-40</v>
      </c>
      <c r="S38" s="17">
        <v>0</v>
      </c>
      <c r="T38" s="20">
        <f t="shared" si="41"/>
        <v>6585.7399999999989</v>
      </c>
      <c r="U38" s="21"/>
      <c r="V38" s="22">
        <v>-398.39</v>
      </c>
      <c r="W38" s="22">
        <v>-210</v>
      </c>
    </row>
    <row r="39" spans="1:23" x14ac:dyDescent="0.25">
      <c r="A39" s="23" t="s">
        <v>158</v>
      </c>
      <c r="B39" s="24"/>
      <c r="C39" s="14"/>
      <c r="D39" s="25"/>
      <c r="E39" s="14"/>
      <c r="F39" s="25"/>
      <c r="G39" s="25"/>
      <c r="H39" s="17"/>
      <c r="I39" s="17"/>
      <c r="J39" s="17"/>
      <c r="K39" s="17"/>
      <c r="L39" s="17"/>
      <c r="M39" s="17"/>
      <c r="N39" s="18"/>
      <c r="O39" s="18"/>
      <c r="P39" s="18"/>
      <c r="Q39" s="17"/>
      <c r="R39" s="18"/>
      <c r="S39" s="17"/>
      <c r="T39" s="20"/>
      <c r="U39" s="21"/>
      <c r="V39" s="22"/>
      <c r="W39" s="22"/>
    </row>
    <row r="40" spans="1:23" x14ac:dyDescent="0.25">
      <c r="A40" s="23" t="s">
        <v>159</v>
      </c>
      <c r="B40" s="24"/>
      <c r="C40" s="14"/>
      <c r="D40" s="25"/>
      <c r="E40" s="14"/>
      <c r="F40" s="25"/>
      <c r="G40" s="25"/>
      <c r="H40" s="17"/>
      <c r="I40" s="17"/>
      <c r="J40" s="17"/>
      <c r="K40" s="17"/>
      <c r="L40" s="17"/>
      <c r="M40" s="17"/>
      <c r="N40" s="18"/>
      <c r="O40" s="18"/>
      <c r="P40" s="18"/>
      <c r="Q40" s="17"/>
      <c r="R40" s="18"/>
      <c r="S40" s="17"/>
      <c r="T40" s="20"/>
      <c r="U40" s="21"/>
      <c r="V40" s="22"/>
      <c r="W40" s="22"/>
    </row>
    <row r="41" spans="1:23" x14ac:dyDescent="0.25">
      <c r="A41" s="55" t="s">
        <v>24</v>
      </c>
      <c r="B41" s="55"/>
      <c r="C41" s="26">
        <f>SUM(C27:C40)</f>
        <v>60704.020000000004</v>
      </c>
      <c r="D41" s="35">
        <f>SUM(D27:D40)</f>
        <v>987.89</v>
      </c>
      <c r="E41" s="35">
        <f>SUM(E27:E40)</f>
        <v>61691.91</v>
      </c>
      <c r="F41" s="62" t="s">
        <v>160</v>
      </c>
      <c r="G41" s="63"/>
      <c r="H41" s="26">
        <f>SUM(H27:H40)</f>
        <v>80181.63</v>
      </c>
      <c r="I41" s="26">
        <f t="shared" ref="I41:W41" si="42">SUM(I27:I40)</f>
        <v>59.849999999999994</v>
      </c>
      <c r="J41" s="26">
        <f t="shared" si="42"/>
        <v>8018.19</v>
      </c>
      <c r="K41" s="26">
        <f t="shared" si="42"/>
        <v>1376.69</v>
      </c>
      <c r="L41" s="26">
        <f t="shared" si="42"/>
        <v>89636.36</v>
      </c>
      <c r="M41" s="26">
        <f t="shared" si="42"/>
        <v>80318.17</v>
      </c>
      <c r="N41" s="26">
        <f t="shared" si="42"/>
        <v>-25034.890000000007</v>
      </c>
      <c r="O41" s="26">
        <f t="shared" si="42"/>
        <v>-1376.8799999999999</v>
      </c>
      <c r="P41" s="26">
        <f t="shared" si="42"/>
        <v>-2253.08</v>
      </c>
      <c r="Q41" s="26">
        <f t="shared" si="42"/>
        <v>60971.509999999987</v>
      </c>
      <c r="R41" s="26">
        <f t="shared" si="42"/>
        <v>-360</v>
      </c>
      <c r="S41" s="26">
        <f t="shared" si="42"/>
        <v>140.44999999999999</v>
      </c>
      <c r="T41" s="26">
        <f t="shared" si="42"/>
        <v>61739.849999999984</v>
      </c>
      <c r="U41" s="26"/>
      <c r="V41" s="26">
        <f t="shared" si="42"/>
        <v>-3585.5099999999993</v>
      </c>
      <c r="W41" s="26">
        <f t="shared" si="42"/>
        <v>-1890</v>
      </c>
    </row>
    <row r="43" spans="1:23" x14ac:dyDescent="0.25">
      <c r="A43" s="55" t="s">
        <v>24</v>
      </c>
      <c r="B43" s="55"/>
      <c r="C43" s="26">
        <f>C8+C24+C41</f>
        <v>152096.22000000003</v>
      </c>
      <c r="D43" s="35">
        <f>D8+D24+D41</f>
        <v>1641.28</v>
      </c>
      <c r="E43" s="35">
        <f>E8+E24+E41</f>
        <v>153737.5</v>
      </c>
      <c r="F43" s="62" t="s">
        <v>130</v>
      </c>
      <c r="G43" s="63"/>
      <c r="H43" s="26">
        <f t="shared" ref="H43:T43" si="43">H8+H24+H41</f>
        <v>204662.61000000002</v>
      </c>
      <c r="I43" s="26">
        <f t="shared" si="43"/>
        <v>152.94999999999999</v>
      </c>
      <c r="J43" s="26">
        <f t="shared" si="43"/>
        <v>20466.329999999998</v>
      </c>
      <c r="K43" s="26">
        <f t="shared" si="43"/>
        <v>1453.38</v>
      </c>
      <c r="L43" s="26">
        <f t="shared" si="43"/>
        <v>226735.27000000002</v>
      </c>
      <c r="M43" s="26">
        <f t="shared" si="43"/>
        <v>204968.94</v>
      </c>
      <c r="N43" s="26">
        <f t="shared" si="43"/>
        <v>-64478.87</v>
      </c>
      <c r="O43" s="26">
        <f t="shared" si="43"/>
        <v>-3546.2</v>
      </c>
      <c r="P43" s="26">
        <f t="shared" si="43"/>
        <v>-5802.99</v>
      </c>
      <c r="Q43" s="26">
        <f t="shared" si="43"/>
        <v>152907.21</v>
      </c>
      <c r="R43" s="26">
        <f t="shared" si="43"/>
        <v>-920</v>
      </c>
      <c r="S43" s="26">
        <f t="shared" si="43"/>
        <v>156.94999999999999</v>
      </c>
      <c r="T43" s="26">
        <f t="shared" si="43"/>
        <v>153785.44</v>
      </c>
      <c r="U43" s="26"/>
      <c r="V43" s="26">
        <f>V8+V24+V41</f>
        <v>-8972.8499999999985</v>
      </c>
      <c r="W43" s="26">
        <f>W8+W24+W41</f>
        <v>-4830</v>
      </c>
    </row>
    <row r="45" spans="1:23" ht="15.75" thickBot="1" x14ac:dyDescent="0.3"/>
    <row r="46" spans="1:23" ht="15" customHeight="1" x14ac:dyDescent="0.25">
      <c r="A46" s="46" t="s">
        <v>59</v>
      </c>
      <c r="B46" s="47"/>
      <c r="C46" s="47"/>
      <c r="D46" s="47"/>
      <c r="E46" s="47"/>
      <c r="F46" s="47"/>
      <c r="G46" s="48"/>
    </row>
    <row r="47" spans="1:23" ht="24.75" customHeight="1" thickBot="1" x14ac:dyDescent="0.3">
      <c r="A47" s="49"/>
      <c r="B47" s="50"/>
      <c r="C47" s="50"/>
      <c r="D47" s="50"/>
      <c r="E47" s="50"/>
      <c r="F47" s="50"/>
      <c r="G47" s="51"/>
    </row>
    <row r="49" spans="1:25" s="3" customFormat="1" x14ac:dyDescent="0.25">
      <c r="A49" s="8" t="s">
        <v>0</v>
      </c>
      <c r="B49" s="8" t="s">
        <v>51</v>
      </c>
      <c r="C49" s="8" t="s">
        <v>52</v>
      </c>
      <c r="D49" s="8" t="s">
        <v>109</v>
      </c>
      <c r="E49" s="8"/>
      <c r="F49" s="8" t="s">
        <v>2</v>
      </c>
      <c r="G49" s="8" t="s">
        <v>57</v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 s="4"/>
      <c r="Y49" s="4"/>
    </row>
    <row r="50" spans="1:25" x14ac:dyDescent="0.25">
      <c r="A50" s="36" t="s">
        <v>53</v>
      </c>
      <c r="B50" s="13" t="s">
        <v>58</v>
      </c>
      <c r="C50" s="38" t="s">
        <v>60</v>
      </c>
      <c r="D50" s="14">
        <v>-42</v>
      </c>
      <c r="E50" s="14"/>
      <c r="F50" s="38"/>
      <c r="G50" s="39"/>
    </row>
    <row r="51" spans="1:25" x14ac:dyDescent="0.25">
      <c r="A51" s="37" t="s">
        <v>54</v>
      </c>
      <c r="B51" s="13" t="s">
        <v>81</v>
      </c>
      <c r="C51" s="38" t="s">
        <v>126</v>
      </c>
      <c r="D51" s="14">
        <v>-99</v>
      </c>
      <c r="E51" s="14"/>
      <c r="F51" s="38"/>
      <c r="G51" s="39"/>
    </row>
    <row r="52" spans="1:25" x14ac:dyDescent="0.25">
      <c r="A52" s="37" t="s">
        <v>55</v>
      </c>
      <c r="B52" s="13" t="s">
        <v>87</v>
      </c>
      <c r="C52" s="38" t="s">
        <v>88</v>
      </c>
      <c r="D52" s="14">
        <f>-210*12</f>
        <v>-2520</v>
      </c>
      <c r="E52" s="14"/>
      <c r="F52" s="38" t="s">
        <v>89</v>
      </c>
      <c r="G52" s="39"/>
    </row>
    <row r="53" spans="1:25" x14ac:dyDescent="0.25">
      <c r="A53" s="36" t="s">
        <v>56</v>
      </c>
      <c r="B53" s="13" t="s">
        <v>61</v>
      </c>
      <c r="C53" s="38" t="s">
        <v>63</v>
      </c>
      <c r="D53" s="14">
        <v>-24</v>
      </c>
      <c r="E53" s="14"/>
      <c r="F53" s="38" t="s">
        <v>62</v>
      </c>
      <c r="G53" s="39" t="s">
        <v>64</v>
      </c>
    </row>
    <row r="54" spans="1:25" x14ac:dyDescent="0.25">
      <c r="A54" s="36" t="s">
        <v>70</v>
      </c>
      <c r="B54" s="13" t="s">
        <v>65</v>
      </c>
      <c r="C54" s="38" t="s">
        <v>119</v>
      </c>
      <c r="D54" s="14">
        <f>-6*2</f>
        <v>-12</v>
      </c>
      <c r="E54" s="14"/>
      <c r="F54" s="38" t="s">
        <v>66</v>
      </c>
      <c r="G54" s="39"/>
    </row>
    <row r="55" spans="1:25" x14ac:dyDescent="0.25">
      <c r="A55" s="37" t="s">
        <v>71</v>
      </c>
      <c r="B55" s="13" t="s">
        <v>120</v>
      </c>
      <c r="C55" s="38" t="s">
        <v>119</v>
      </c>
      <c r="D55" s="14">
        <v>-24</v>
      </c>
      <c r="E55" s="14"/>
      <c r="F55" s="38" t="s">
        <v>121</v>
      </c>
      <c r="G55" s="39" t="s">
        <v>64</v>
      </c>
    </row>
    <row r="56" spans="1:25" x14ac:dyDescent="0.25">
      <c r="A56" s="37" t="s">
        <v>72</v>
      </c>
      <c r="B56" s="13" t="s">
        <v>67</v>
      </c>
      <c r="C56" s="38" t="s">
        <v>68</v>
      </c>
      <c r="D56" s="14">
        <v>-40</v>
      </c>
      <c r="E56" s="14"/>
      <c r="F56" s="38" t="s">
        <v>69</v>
      </c>
      <c r="G56" s="39" t="s">
        <v>64</v>
      </c>
    </row>
    <row r="57" spans="1:25" x14ac:dyDescent="0.25">
      <c r="A57" s="36" t="s">
        <v>73</v>
      </c>
      <c r="B57" s="13" t="s">
        <v>82</v>
      </c>
      <c r="C57" s="38" t="s">
        <v>118</v>
      </c>
      <c r="D57" s="14">
        <v>-30</v>
      </c>
      <c r="E57" s="14"/>
      <c r="F57" s="38"/>
      <c r="G57" s="39"/>
    </row>
    <row r="58" spans="1:25" x14ac:dyDescent="0.25">
      <c r="A58" s="36" t="s">
        <v>74</v>
      </c>
      <c r="B58" s="13" t="s">
        <v>83</v>
      </c>
      <c r="C58" s="38" t="s">
        <v>108</v>
      </c>
      <c r="D58" s="14">
        <v>-15</v>
      </c>
      <c r="E58" s="14"/>
      <c r="F58" s="38"/>
      <c r="G58" s="39"/>
    </row>
    <row r="59" spans="1:25" x14ac:dyDescent="0.25">
      <c r="A59" s="37" t="s">
        <v>75</v>
      </c>
      <c r="B59" s="13" t="s">
        <v>84</v>
      </c>
      <c r="C59" s="38" t="s">
        <v>110</v>
      </c>
      <c r="D59" s="14">
        <f>-45*3</f>
        <v>-135</v>
      </c>
      <c r="E59" s="14"/>
      <c r="F59" s="38" t="s">
        <v>85</v>
      </c>
      <c r="G59" s="39" t="s">
        <v>86</v>
      </c>
    </row>
    <row r="60" spans="1:25" x14ac:dyDescent="0.25">
      <c r="A60" s="37" t="s">
        <v>76</v>
      </c>
      <c r="B60" s="13" t="s">
        <v>116</v>
      </c>
      <c r="C60" s="38" t="s">
        <v>117</v>
      </c>
      <c r="D60" s="14">
        <v>-24</v>
      </c>
      <c r="E60" s="14"/>
      <c r="F60" s="38"/>
      <c r="G60" s="39" t="s">
        <v>64</v>
      </c>
    </row>
    <row r="61" spans="1:25" x14ac:dyDescent="0.25">
      <c r="A61" s="36" t="s">
        <v>77</v>
      </c>
      <c r="B61" s="13" t="s">
        <v>102</v>
      </c>
      <c r="C61" s="38" t="s">
        <v>103</v>
      </c>
      <c r="D61" s="14">
        <f>-89.09*12</f>
        <v>-1069.08</v>
      </c>
      <c r="E61" s="14"/>
      <c r="F61" s="38" t="s">
        <v>104</v>
      </c>
      <c r="G61" s="39"/>
    </row>
    <row r="62" spans="1:25" x14ac:dyDescent="0.25">
      <c r="A62" s="36" t="s">
        <v>78</v>
      </c>
      <c r="B62" s="13" t="s">
        <v>105</v>
      </c>
      <c r="C62" s="38" t="s">
        <v>107</v>
      </c>
      <c r="D62" s="14">
        <v>-12</v>
      </c>
      <c r="E62" s="14"/>
      <c r="F62" s="38" t="s">
        <v>106</v>
      </c>
      <c r="G62" s="39" t="s">
        <v>148</v>
      </c>
    </row>
    <row r="63" spans="1:25" x14ac:dyDescent="0.25">
      <c r="A63" s="37" t="s">
        <v>79</v>
      </c>
      <c r="B63" s="13" t="s">
        <v>99</v>
      </c>
      <c r="C63" s="38" t="s">
        <v>100</v>
      </c>
      <c r="D63" s="14">
        <v>-60</v>
      </c>
      <c r="E63" s="14"/>
      <c r="F63" s="38" t="s">
        <v>101</v>
      </c>
      <c r="G63" s="39"/>
    </row>
    <row r="64" spans="1:25" x14ac:dyDescent="0.25">
      <c r="A64" s="37" t="s">
        <v>80</v>
      </c>
      <c r="B64" s="13" t="s">
        <v>124</v>
      </c>
      <c r="C64" s="38" t="s">
        <v>91</v>
      </c>
      <c r="D64" s="14">
        <v>-50</v>
      </c>
      <c r="E64" s="14"/>
      <c r="F64" s="38" t="s">
        <v>125</v>
      </c>
      <c r="G64" s="39" t="s">
        <v>64</v>
      </c>
    </row>
    <row r="65" spans="1:7" x14ac:dyDescent="0.25">
      <c r="A65" s="36" t="s">
        <v>111</v>
      </c>
      <c r="B65" s="13" t="s">
        <v>90</v>
      </c>
      <c r="C65" s="38" t="s">
        <v>91</v>
      </c>
      <c r="D65" s="14">
        <v>-30</v>
      </c>
      <c r="E65" s="14"/>
      <c r="F65" s="38"/>
      <c r="G65" s="39"/>
    </row>
    <row r="66" spans="1:7" x14ac:dyDescent="0.25">
      <c r="A66" s="37" t="s">
        <v>112</v>
      </c>
      <c r="B66" s="13" t="s">
        <v>95</v>
      </c>
      <c r="C66" s="38" t="s">
        <v>96</v>
      </c>
      <c r="D66" s="14">
        <v>-30</v>
      </c>
      <c r="E66" s="14"/>
      <c r="F66" s="38" t="s">
        <v>97</v>
      </c>
      <c r="G66" s="39" t="s">
        <v>98</v>
      </c>
    </row>
    <row r="67" spans="1:7" x14ac:dyDescent="0.25">
      <c r="A67" s="37" t="s">
        <v>113</v>
      </c>
      <c r="B67" s="13" t="s">
        <v>92</v>
      </c>
      <c r="C67" s="38" t="s">
        <v>93</v>
      </c>
      <c r="D67" s="14">
        <v>-85</v>
      </c>
      <c r="E67" s="14"/>
      <c r="F67" s="38" t="s">
        <v>94</v>
      </c>
      <c r="G67" s="39"/>
    </row>
    <row r="68" spans="1:7" x14ac:dyDescent="0.25">
      <c r="A68" s="37" t="s">
        <v>114</v>
      </c>
      <c r="B68" s="13" t="s">
        <v>127</v>
      </c>
      <c r="C68" s="38" t="s">
        <v>128</v>
      </c>
      <c r="D68" s="14">
        <v>-12</v>
      </c>
      <c r="E68" s="14"/>
      <c r="F68" s="38" t="s">
        <v>165</v>
      </c>
      <c r="G68" s="39"/>
    </row>
    <row r="69" spans="1:7" x14ac:dyDescent="0.25">
      <c r="A69" s="37" t="s">
        <v>115</v>
      </c>
      <c r="B69" s="13" t="s">
        <v>131</v>
      </c>
      <c r="C69" s="38" t="s">
        <v>132</v>
      </c>
      <c r="D69" s="14">
        <v>-60</v>
      </c>
      <c r="E69" s="14"/>
      <c r="F69" s="38" t="s">
        <v>133</v>
      </c>
      <c r="G69" s="39"/>
    </row>
    <row r="70" spans="1:7" x14ac:dyDescent="0.25">
      <c r="A70" s="37" t="s">
        <v>135</v>
      </c>
      <c r="B70" s="13" t="s">
        <v>136</v>
      </c>
      <c r="C70" s="38" t="s">
        <v>132</v>
      </c>
      <c r="D70" s="14">
        <v>-12</v>
      </c>
      <c r="E70" s="14"/>
      <c r="F70" s="38" t="s">
        <v>137</v>
      </c>
      <c r="G70" s="39"/>
    </row>
    <row r="71" spans="1:7" x14ac:dyDescent="0.25">
      <c r="A71" s="37" t="s">
        <v>141</v>
      </c>
      <c r="B71" s="13" t="s">
        <v>142</v>
      </c>
      <c r="C71" s="38" t="s">
        <v>143</v>
      </c>
      <c r="D71" s="14">
        <v>-60</v>
      </c>
      <c r="E71" s="14"/>
      <c r="F71" s="38"/>
      <c r="G71" s="39"/>
    </row>
    <row r="72" spans="1:7" x14ac:dyDescent="0.25">
      <c r="A72" s="37" t="s">
        <v>162</v>
      </c>
      <c r="B72" s="13" t="s">
        <v>163</v>
      </c>
      <c r="C72" s="38" t="s">
        <v>164</v>
      </c>
      <c r="D72" s="14">
        <v>-50</v>
      </c>
      <c r="E72" s="14"/>
      <c r="F72" s="38"/>
      <c r="G72" s="39" t="s">
        <v>64</v>
      </c>
    </row>
    <row r="73" spans="1:7" x14ac:dyDescent="0.25">
      <c r="A73" s="37" t="s">
        <v>177</v>
      </c>
      <c r="B73" s="13" t="s">
        <v>178</v>
      </c>
      <c r="C73" s="38" t="s">
        <v>179</v>
      </c>
      <c r="D73" s="14"/>
      <c r="E73" s="14"/>
      <c r="F73" s="38"/>
      <c r="G73" s="39"/>
    </row>
    <row r="74" spans="1:7" x14ac:dyDescent="0.25">
      <c r="A74" s="52" t="s">
        <v>122</v>
      </c>
      <c r="B74" s="53"/>
      <c r="C74" s="54"/>
      <c r="D74" s="41">
        <f>SUM(D50:D72)</f>
        <v>-4495.08</v>
      </c>
      <c r="E74" s="41"/>
      <c r="F74" s="40" t="s">
        <v>123</v>
      </c>
      <c r="G74" s="42">
        <f>D74/12</f>
        <v>-374.59</v>
      </c>
    </row>
    <row r="76" spans="1:7" x14ac:dyDescent="0.25">
      <c r="A76" s="43" t="s">
        <v>129</v>
      </c>
      <c r="B76" s="44">
        <v>44805</v>
      </c>
    </row>
  </sheetData>
  <sheetProtection algorithmName="SHA-512" hashValue="pj9/x/4dNp/YtjdXJ2J0wf3Qlhj3H9XsmXM1T3fWk8BRN4cmurA/UJ/L5EdPobROrxU0pCeVGwEERbWiy9l8vA==" saltValue="ZVLA0yJqblmNIKuCvnty0g==" spinCount="100000" sheet="1" objects="1" scenarios="1"/>
  <mergeCells count="11">
    <mergeCell ref="A46:G47"/>
    <mergeCell ref="A74:C74"/>
    <mergeCell ref="A8:B8"/>
    <mergeCell ref="A41:B41"/>
    <mergeCell ref="A1:W2"/>
    <mergeCell ref="F41:G41"/>
    <mergeCell ref="F8:G8"/>
    <mergeCell ref="A43:B43"/>
    <mergeCell ref="F43:G43"/>
    <mergeCell ref="A24:B24"/>
    <mergeCell ref="F24:G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 01.11.2020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Mittelbach</dc:creator>
  <cp:lastModifiedBy>Marcel Mittelbach</cp:lastModifiedBy>
  <dcterms:created xsi:type="dcterms:W3CDTF">2015-06-05T18:19:34Z</dcterms:created>
  <dcterms:modified xsi:type="dcterms:W3CDTF">2022-09-01T18:46:36Z</dcterms:modified>
</cp:coreProperties>
</file>